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1207"/>
  <workbookPr defaultThemeVersion="124226"/>
  <mc:AlternateContent xmlns:mc="http://schemas.openxmlformats.org/markup-compatibility/2006">
    <mc:Choice Requires="x15">
      <x15ac:absPath xmlns:x15ac="http://schemas.microsoft.com/office/spreadsheetml/2010/11/ac" url="/Users/aldo/Library/Mobile Documents/com~apple~CloudDocs/Work/Projects/AHRQ/"/>
    </mc:Choice>
  </mc:AlternateContent>
  <xr:revisionPtr revIDLastSave="0" documentId="13_ncr:1_{3D3335D4-9082-E14C-A5E9-C09A15CDC438}" xr6:coauthVersionLast="47" xr6:coauthVersionMax="47" xr10:uidLastSave="{00000000-0000-0000-0000-000000000000}"/>
  <bookViews>
    <workbookView xWindow="-35300" yWindow="-15960" windowWidth="34460" windowHeight="16340" xr2:uid="{00000000-000D-0000-FFFF-FFFF00000000}"/>
  </bookViews>
  <sheets>
    <sheet name="Table of Contents" sheetId="2" r:id="rId1"/>
    <sheet name="Healthy (TIAB)" sheetId="1" r:id="rId2"/>
    <sheet name="LDL-C" sheetId="3" r:id="rId3"/>
    <sheet name="HDL-C" sheetId="4" r:id="rId4"/>
    <sheet name="Non-HDL-C" sheetId="5" r:id="rId5"/>
    <sheet name="Triglycerides" sheetId="6" r:id="rId6"/>
    <sheet name="Lp(a)" sheetId="7" r:id="rId7"/>
    <sheet name="Apo B" sheetId="8" r:id="rId8"/>
    <sheet name="Myocardial Infarction" sheetId="9" r:id="rId9"/>
    <sheet name="Coronary Disease" sheetId="10" r:id="rId10"/>
    <sheet name="Cardiovascular Mortality" sheetId="16" r:id="rId11"/>
    <sheet name="Revascularization" sheetId="11" r:id="rId12"/>
    <sheet name="Stroke" sheetId="12" r:id="rId13"/>
    <sheet name="Atrial Fibrillation" sheetId="13" r:id="rId14"/>
    <sheet name="Blood Pressure" sheetId="15" r:id="rId15"/>
  </sheets>
  <definedNames>
    <definedName name="_xlnm._FilterDatabase" localSheetId="5" hidden="1">Triglycerides!$F$1:$F$1067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7" i="16" l="1"/>
  <c r="F25" i="16"/>
  <c r="F13" i="16"/>
  <c r="F20" i="16"/>
  <c r="F10" i="16"/>
  <c r="F11" i="16"/>
  <c r="F29" i="16"/>
  <c r="F15" i="16"/>
  <c r="F30" i="16"/>
  <c r="F31" i="16"/>
  <c r="F23" i="16"/>
  <c r="F38" i="16"/>
  <c r="F18" i="16"/>
  <c r="F16" i="16"/>
  <c r="F21" i="16"/>
  <c r="F26" i="16"/>
  <c r="F27" i="16"/>
  <c r="F32" i="16"/>
  <c r="F28" i="16"/>
  <c r="F34" i="16"/>
  <c r="F37" i="16"/>
  <c r="F36" i="16"/>
  <c r="F19" i="16"/>
  <c r="F33" i="16"/>
  <c r="F7" i="16"/>
  <c r="F22" i="16"/>
  <c r="F24" i="16"/>
  <c r="F14" i="16"/>
  <c r="F8" i="16"/>
  <c r="F5" i="16"/>
  <c r="F6" i="16"/>
  <c r="F12" i="16"/>
  <c r="F9" i="16"/>
  <c r="F2" i="16"/>
  <c r="F3" i="16"/>
  <c r="F4" i="16"/>
  <c r="C17" i="16"/>
  <c r="C25" i="16"/>
  <c r="C13" i="16"/>
  <c r="C20" i="16"/>
  <c r="C10" i="16"/>
  <c r="C11" i="16"/>
  <c r="C29" i="16"/>
  <c r="C15" i="16"/>
  <c r="C30" i="16"/>
  <c r="C31" i="16"/>
  <c r="C23" i="16"/>
  <c r="C38" i="16"/>
  <c r="C18" i="16"/>
  <c r="C16" i="16"/>
  <c r="C21" i="16"/>
  <c r="C26" i="16"/>
  <c r="C27" i="16"/>
  <c r="C32" i="16"/>
  <c r="C28" i="16"/>
  <c r="C34" i="16"/>
  <c r="C37" i="16"/>
  <c r="C36" i="16"/>
  <c r="C19" i="16"/>
  <c r="C33" i="16"/>
  <c r="C7" i="16"/>
  <c r="C22" i="16"/>
  <c r="C24" i="16"/>
  <c r="C14" i="16"/>
  <c r="C8" i="16"/>
  <c r="C5" i="16"/>
  <c r="C6" i="16"/>
  <c r="C12" i="16"/>
  <c r="C9" i="16"/>
  <c r="C2" i="16"/>
  <c r="C3" i="16"/>
  <c r="C4" i="16"/>
  <c r="F35" i="16"/>
  <c r="C35" i="16"/>
  <c r="F193" i="15"/>
  <c r="F99" i="15"/>
  <c r="F80" i="15"/>
  <c r="F420" i="15"/>
  <c r="F100" i="15"/>
  <c r="F375" i="15"/>
  <c r="F412" i="15"/>
  <c r="F282" i="15"/>
  <c r="F67" i="15"/>
  <c r="F247" i="15"/>
  <c r="F220" i="15"/>
  <c r="F194" i="15"/>
  <c r="F68" i="15"/>
  <c r="F236" i="15"/>
  <c r="F101" i="15"/>
  <c r="F46" i="15"/>
  <c r="F457" i="15"/>
  <c r="F405" i="15"/>
  <c r="F421" i="15"/>
  <c r="F413" i="15"/>
  <c r="F116" i="15"/>
  <c r="F117" i="15"/>
  <c r="F451" i="15"/>
  <c r="F248" i="15"/>
  <c r="F458" i="15"/>
  <c r="F329" i="15"/>
  <c r="F314" i="15"/>
  <c r="F422" i="15"/>
  <c r="F102" i="15"/>
  <c r="F414" i="15"/>
  <c r="F118" i="15"/>
  <c r="F459" i="15"/>
  <c r="F195" i="15"/>
  <c r="F221" i="15"/>
  <c r="F47" i="15"/>
  <c r="F119" i="15"/>
  <c r="F103" i="15"/>
  <c r="F120" i="15"/>
  <c r="F172" i="15"/>
  <c r="F292" i="15"/>
  <c r="F471" i="15"/>
  <c r="F249" i="15"/>
  <c r="F452" i="15"/>
  <c r="F104" i="15"/>
  <c r="F121" i="15"/>
  <c r="F196" i="15"/>
  <c r="F81" i="15"/>
  <c r="F363" i="15"/>
  <c r="F105" i="15"/>
  <c r="F406" i="15"/>
  <c r="F250" i="15"/>
  <c r="F391" i="15"/>
  <c r="F423" i="15"/>
  <c r="F173" i="15"/>
  <c r="F461" i="15"/>
  <c r="F415" i="15"/>
  <c r="F392" i="15"/>
  <c r="F424" i="15"/>
  <c r="F82" i="15"/>
  <c r="F69" i="15"/>
  <c r="F122" i="15"/>
  <c r="F197" i="15"/>
  <c r="F198" i="15"/>
  <c r="F468" i="15"/>
  <c r="F267" i="15"/>
  <c r="F425" i="15"/>
  <c r="F222" i="15"/>
  <c r="F83" i="15"/>
  <c r="F140" i="15"/>
  <c r="F460" i="15"/>
  <c r="F393" i="15"/>
  <c r="F268" i="15"/>
  <c r="F70" i="15"/>
  <c r="F251" i="15"/>
  <c r="F269" i="15"/>
  <c r="F270" i="15"/>
  <c r="F271" i="15"/>
  <c r="F272" i="15"/>
  <c r="F84" i="15"/>
  <c r="F364" i="15"/>
  <c r="F273" i="15"/>
  <c r="F85" i="15"/>
  <c r="F274" i="15"/>
  <c r="F275" i="15"/>
  <c r="F355" i="15"/>
  <c r="F356" i="15"/>
  <c r="F357" i="15"/>
  <c r="F276" i="15"/>
  <c r="F174" i="15"/>
  <c r="F86" i="15"/>
  <c r="F283" i="15"/>
  <c r="F358" i="15"/>
  <c r="F71" i="15"/>
  <c r="F199" i="15"/>
  <c r="F277" i="15"/>
  <c r="F309" i="15"/>
  <c r="F315" i="15"/>
  <c r="F293" i="15"/>
  <c r="F278" i="15"/>
  <c r="F316" i="15"/>
  <c r="F294" i="15"/>
  <c r="F200" i="15"/>
  <c r="F295" i="15"/>
  <c r="F317" i="15"/>
  <c r="F394" i="15"/>
  <c r="F376" i="15"/>
  <c r="F284" i="15"/>
  <c r="F318" i="15"/>
  <c r="F359" i="15"/>
  <c r="F360" i="15"/>
  <c r="F201" i="15"/>
  <c r="F141" i="15"/>
  <c r="F296" i="15"/>
  <c r="F142" i="15"/>
  <c r="F330" i="15"/>
  <c r="F285" i="15"/>
  <c r="F365" i="15"/>
  <c r="F319" i="15"/>
  <c r="F297" i="15"/>
  <c r="F298" i="15"/>
  <c r="F331" i="15"/>
  <c r="F143" i="15"/>
  <c r="F332" i="15"/>
  <c r="F237" i="15"/>
  <c r="F338" i="15"/>
  <c r="F368" i="15"/>
  <c r="F252" i="15"/>
  <c r="F299" i="15"/>
  <c r="F286" i="15"/>
  <c r="F175" i="15"/>
  <c r="F223" i="15"/>
  <c r="F339" i="15"/>
  <c r="F377" i="15"/>
  <c r="F144" i="15"/>
  <c r="F145" i="15"/>
  <c r="F146" i="15"/>
  <c r="F453" i="15"/>
  <c r="F378" i="15"/>
  <c r="F426" i="15"/>
  <c r="F347" i="15"/>
  <c r="F427" i="15"/>
  <c r="F348" i="15"/>
  <c r="F342" i="15"/>
  <c r="F395" i="15"/>
  <c r="F147" i="15"/>
  <c r="F224" i="15"/>
  <c r="F349" i="15"/>
  <c r="F176" i="15"/>
  <c r="F428" i="15"/>
  <c r="F225" i="15"/>
  <c r="F444" i="15"/>
  <c r="F429" i="15"/>
  <c r="F350" i="15"/>
  <c r="F325" i="15"/>
  <c r="F445" i="15"/>
  <c r="F430" i="15"/>
  <c r="F379" i="15"/>
  <c r="F465" i="15"/>
  <c r="F466" i="15"/>
  <c r="F72" i="15"/>
  <c r="F462" i="15"/>
  <c r="F106" i="15"/>
  <c r="F107" i="15"/>
  <c r="F202" i="15"/>
  <c r="F108" i="15"/>
  <c r="F177" i="15"/>
  <c r="F469" i="15"/>
  <c r="F203" i="15"/>
  <c r="F178" i="15"/>
  <c r="F87" i="15"/>
  <c r="F179" i="15"/>
  <c r="F180" i="15"/>
  <c r="F407" i="15"/>
  <c r="F470" i="15"/>
  <c r="F408" i="15"/>
  <c r="F48" i="15"/>
  <c r="F409" i="15"/>
  <c r="F73" i="15"/>
  <c r="F181" i="15"/>
  <c r="F238" i="15"/>
  <c r="F431" i="15"/>
  <c r="F226" i="15"/>
  <c r="F300" i="15"/>
  <c r="F49" i="15"/>
  <c r="F301" i="15"/>
  <c r="F88" i="15"/>
  <c r="F302" i="15"/>
  <c r="F89" i="15"/>
  <c r="F351" i="15"/>
  <c r="F90" i="15"/>
  <c r="F109" i="15"/>
  <c r="F320" i="15"/>
  <c r="F110" i="15"/>
  <c r="F321" i="15"/>
  <c r="F227" i="15"/>
  <c r="F326" i="15"/>
  <c r="F253" i="15"/>
  <c r="F352" i="15"/>
  <c r="F432" i="15"/>
  <c r="F446" i="15"/>
  <c r="F343" i="15"/>
  <c r="F361" i="15"/>
  <c r="F366" i="15"/>
  <c r="F369" i="15"/>
  <c r="F287" i="15"/>
  <c r="F279" i="15"/>
  <c r="F182" i="15"/>
  <c r="F433" i="15"/>
  <c r="F434" i="15"/>
  <c r="F435" i="15"/>
  <c r="F463" i="15"/>
  <c r="F454" i="15"/>
  <c r="F436" i="15"/>
  <c r="F370" i="15"/>
  <c r="F447" i="15"/>
  <c r="F386" i="15"/>
  <c r="F239" i="15"/>
  <c r="F387" i="15"/>
  <c r="F437" i="15"/>
  <c r="F448" i="15"/>
  <c r="F183" i="15"/>
  <c r="F388" i="15"/>
  <c r="F333" i="15"/>
  <c r="F148" i="15"/>
  <c r="F254" i="15"/>
  <c r="F240" i="15"/>
  <c r="F255" i="15"/>
  <c r="F149" i="15"/>
  <c r="F123" i="15"/>
  <c r="F150" i="15"/>
  <c r="F74" i="15"/>
  <c r="F184" i="15"/>
  <c r="F124" i="15"/>
  <c r="F256" i="15"/>
  <c r="F185" i="15"/>
  <c r="F151" i="15"/>
  <c r="F257" i="15"/>
  <c r="F186" i="15"/>
  <c r="F152" i="15"/>
  <c r="F125" i="15"/>
  <c r="F241" i="15"/>
  <c r="F153" i="15"/>
  <c r="F258" i="15"/>
  <c r="F303" i="15"/>
  <c r="F396" i="15"/>
  <c r="F242" i="15"/>
  <c r="F410" i="15"/>
  <c r="F243" i="15"/>
  <c r="F111" i="15"/>
  <c r="F50" i="15"/>
  <c r="F154" i="15"/>
  <c r="F397" i="15"/>
  <c r="F371" i="15"/>
  <c r="F416" i="15"/>
  <c r="F244" i="15"/>
  <c r="F126" i="15"/>
  <c r="F228" i="15"/>
  <c r="F204" i="15"/>
  <c r="F155" i="15"/>
  <c r="F380" i="15"/>
  <c r="F229" i="15"/>
  <c r="F127" i="15"/>
  <c r="F205" i="15"/>
  <c r="F206" i="15"/>
  <c r="F156" i="15"/>
  <c r="F438" i="15"/>
  <c r="F207" i="15"/>
  <c r="F417" i="15"/>
  <c r="F187" i="15"/>
  <c r="F259" i="15"/>
  <c r="F260" i="15"/>
  <c r="F208" i="15"/>
  <c r="F157" i="15"/>
  <c r="F128" i="15"/>
  <c r="F158" i="15"/>
  <c r="F51" i="15"/>
  <c r="F261" i="15"/>
  <c r="F310" i="15"/>
  <c r="F449" i="15"/>
  <c r="F288" i="15"/>
  <c r="F398" i="15"/>
  <c r="F418" i="15"/>
  <c r="F311" i="15"/>
  <c r="F112" i="15"/>
  <c r="F129" i="15"/>
  <c r="F159" i="15"/>
  <c r="F209" i="15"/>
  <c r="F381" i="15"/>
  <c r="F52" i="15"/>
  <c r="F210" i="15"/>
  <c r="F382" i="15"/>
  <c r="F419" i="15"/>
  <c r="F262" i="15"/>
  <c r="F160" i="15"/>
  <c r="F280" i="15"/>
  <c r="F130" i="15"/>
  <c r="F211" i="15"/>
  <c r="F439" i="15"/>
  <c r="F263" i="15"/>
  <c r="F383" i="15"/>
  <c r="F399" i="15"/>
  <c r="F372" i="15"/>
  <c r="F131" i="15"/>
  <c r="F212" i="15"/>
  <c r="F373" i="15"/>
  <c r="F161" i="15"/>
  <c r="F384" i="15"/>
  <c r="F188" i="15"/>
  <c r="F132" i="15"/>
  <c r="F133" i="15"/>
  <c r="F230" i="15"/>
  <c r="F162" i="15"/>
  <c r="F53" i="15"/>
  <c r="F411" i="15"/>
  <c r="F467" i="15"/>
  <c r="F189" i="15"/>
  <c r="F54" i="15"/>
  <c r="F163" i="15"/>
  <c r="F213" i="15"/>
  <c r="F374" i="15"/>
  <c r="F400" i="15"/>
  <c r="F344" i="15"/>
  <c r="F164" i="15"/>
  <c r="F165" i="15"/>
  <c r="F134" i="15"/>
  <c r="F385" i="15"/>
  <c r="F401" i="15"/>
  <c r="F113" i="15"/>
  <c r="F334" i="15"/>
  <c r="F166" i="15"/>
  <c r="F340" i="15"/>
  <c r="F75" i="15"/>
  <c r="F389" i="15"/>
  <c r="F231" i="15"/>
  <c r="F55" i="15"/>
  <c r="F76" i="15"/>
  <c r="F402" i="15"/>
  <c r="F464" i="15"/>
  <c r="F353" i="15"/>
  <c r="F91" i="15"/>
  <c r="F135" i="15"/>
  <c r="F232" i="15"/>
  <c r="F455" i="15"/>
  <c r="F264" i="15"/>
  <c r="F56" i="15"/>
  <c r="F233" i="15"/>
  <c r="F403" i="15"/>
  <c r="F190" i="15"/>
  <c r="F312" i="15"/>
  <c r="F335" i="15"/>
  <c r="F345" i="15"/>
  <c r="F440" i="15"/>
  <c r="F354" i="15"/>
  <c r="F304" i="15"/>
  <c r="F92" i="15"/>
  <c r="F77" i="15"/>
  <c r="F305" i="15"/>
  <c r="F167" i="15"/>
  <c r="F265" i="15"/>
  <c r="F214" i="15"/>
  <c r="F168" i="15"/>
  <c r="F57" i="15"/>
  <c r="F289" i="15"/>
  <c r="F234" i="15"/>
  <c r="F215" i="15"/>
  <c r="F58" i="15"/>
  <c r="F59" i="15"/>
  <c r="F336" i="15"/>
  <c r="F441" i="15"/>
  <c r="F306" i="15"/>
  <c r="F307" i="15"/>
  <c r="F290" i="15"/>
  <c r="F281" i="15"/>
  <c r="F308" i="15"/>
  <c r="F31" i="15"/>
  <c r="F93" i="15"/>
  <c r="F94" i="15"/>
  <c r="F114" i="15"/>
  <c r="F169" i="15"/>
  <c r="F136" i="15"/>
  <c r="F191" i="15"/>
  <c r="F95" i="15"/>
  <c r="F60" i="15"/>
  <c r="F96" i="15"/>
  <c r="F216" i="15"/>
  <c r="F362" i="15"/>
  <c r="F450" i="15"/>
  <c r="F456" i="15"/>
  <c r="F217" i="15"/>
  <c r="F218" i="15"/>
  <c r="F97" i="15"/>
  <c r="F219" i="15"/>
  <c r="F367" i="15"/>
  <c r="F137" i="15"/>
  <c r="F115" i="15"/>
  <c r="F235" i="15"/>
  <c r="F32" i="15"/>
  <c r="F327" i="15"/>
  <c r="F61" i="15"/>
  <c r="F346" i="15"/>
  <c r="F341" i="15"/>
  <c r="F98" i="15"/>
  <c r="F245" i="15"/>
  <c r="F442" i="15"/>
  <c r="F192" i="15"/>
  <c r="F404" i="15"/>
  <c r="F328" i="15"/>
  <c r="F246" i="15"/>
  <c r="F62" i="15"/>
  <c r="F322" i="15"/>
  <c r="F323" i="15"/>
  <c r="F324" i="15"/>
  <c r="F33" i="15"/>
  <c r="F138" i="15"/>
  <c r="F313" i="15"/>
  <c r="F63" i="15"/>
  <c r="F170" i="15"/>
  <c r="F337" i="15"/>
  <c r="F443" i="15"/>
  <c r="F291" i="15"/>
  <c r="F139" i="15"/>
  <c r="F171" i="15"/>
  <c r="F78" i="15"/>
  <c r="F64" i="15"/>
  <c r="F65" i="15"/>
  <c r="F34" i="15"/>
  <c r="F35" i="15"/>
  <c r="F36" i="15"/>
  <c r="F37" i="15"/>
  <c r="F38" i="15"/>
  <c r="F390" i="15"/>
  <c r="F39" i="15"/>
  <c r="F40" i="15"/>
  <c r="F15" i="15"/>
  <c r="F16" i="15"/>
  <c r="F41" i="15"/>
  <c r="F17" i="15"/>
  <c r="F42" i="15"/>
  <c r="F43" i="15"/>
  <c r="F18" i="15"/>
  <c r="F19" i="15"/>
  <c r="F20" i="15"/>
  <c r="F7" i="15"/>
  <c r="F44" i="15"/>
  <c r="F21" i="15"/>
  <c r="F22" i="15"/>
  <c r="F23" i="15"/>
  <c r="F66" i="15"/>
  <c r="F8" i="15"/>
  <c r="F24" i="15"/>
  <c r="F45" i="15"/>
  <c r="F25" i="15"/>
  <c r="F9" i="15"/>
  <c r="F26" i="15"/>
  <c r="F27" i="15"/>
  <c r="F28" i="15"/>
  <c r="F79" i="15"/>
  <c r="F29" i="15"/>
  <c r="F10" i="15"/>
  <c r="F2" i="15"/>
  <c r="F30" i="15"/>
  <c r="F11" i="15"/>
  <c r="F12" i="15"/>
  <c r="F3" i="15"/>
  <c r="F4" i="15"/>
  <c r="F13" i="15"/>
  <c r="F14" i="15"/>
  <c r="F5" i="15"/>
  <c r="F6" i="15"/>
  <c r="C193" i="15"/>
  <c r="C99" i="15"/>
  <c r="C80" i="15"/>
  <c r="C420" i="15"/>
  <c r="C100" i="15"/>
  <c r="C375" i="15"/>
  <c r="C412" i="15"/>
  <c r="C282" i="15"/>
  <c r="C67" i="15"/>
  <c r="C247" i="15"/>
  <c r="C220" i="15"/>
  <c r="C194" i="15"/>
  <c r="C68" i="15"/>
  <c r="C236" i="15"/>
  <c r="C101" i="15"/>
  <c r="C46" i="15"/>
  <c r="C457" i="15"/>
  <c r="C405" i="15"/>
  <c r="C421" i="15"/>
  <c r="C413" i="15"/>
  <c r="C116" i="15"/>
  <c r="C117" i="15"/>
  <c r="C451" i="15"/>
  <c r="C248" i="15"/>
  <c r="C458" i="15"/>
  <c r="C329" i="15"/>
  <c r="C314" i="15"/>
  <c r="C422" i="15"/>
  <c r="C102" i="15"/>
  <c r="C414" i="15"/>
  <c r="C118" i="15"/>
  <c r="C459" i="15"/>
  <c r="C195" i="15"/>
  <c r="C221" i="15"/>
  <c r="C47" i="15"/>
  <c r="C119" i="15"/>
  <c r="C103" i="15"/>
  <c r="C120" i="15"/>
  <c r="C172" i="15"/>
  <c r="C292" i="15"/>
  <c r="C471" i="15"/>
  <c r="C249" i="15"/>
  <c r="C452" i="15"/>
  <c r="C104" i="15"/>
  <c r="C121" i="15"/>
  <c r="C196" i="15"/>
  <c r="C81" i="15"/>
  <c r="C363" i="15"/>
  <c r="C105" i="15"/>
  <c r="C406" i="15"/>
  <c r="C250" i="15"/>
  <c r="C391" i="15"/>
  <c r="C423" i="15"/>
  <c r="C173" i="15"/>
  <c r="C461" i="15"/>
  <c r="C415" i="15"/>
  <c r="C392" i="15"/>
  <c r="C424" i="15"/>
  <c r="C82" i="15"/>
  <c r="C69" i="15"/>
  <c r="C122" i="15"/>
  <c r="C197" i="15"/>
  <c r="C198" i="15"/>
  <c r="C468" i="15"/>
  <c r="C267" i="15"/>
  <c r="C425" i="15"/>
  <c r="C222" i="15"/>
  <c r="C83" i="15"/>
  <c r="C140" i="15"/>
  <c r="C460" i="15"/>
  <c r="C393" i="15"/>
  <c r="C268" i="15"/>
  <c r="C70" i="15"/>
  <c r="C251" i="15"/>
  <c r="C269" i="15"/>
  <c r="C270" i="15"/>
  <c r="C271" i="15"/>
  <c r="C272" i="15"/>
  <c r="C84" i="15"/>
  <c r="C364" i="15"/>
  <c r="C273" i="15"/>
  <c r="C85" i="15"/>
  <c r="C274" i="15"/>
  <c r="C275" i="15"/>
  <c r="C355" i="15"/>
  <c r="C356" i="15"/>
  <c r="C357" i="15"/>
  <c r="C276" i="15"/>
  <c r="C174" i="15"/>
  <c r="C86" i="15"/>
  <c r="C283" i="15"/>
  <c r="C358" i="15"/>
  <c r="C71" i="15"/>
  <c r="C199" i="15"/>
  <c r="C277" i="15"/>
  <c r="C309" i="15"/>
  <c r="C315" i="15"/>
  <c r="C293" i="15"/>
  <c r="C278" i="15"/>
  <c r="C316" i="15"/>
  <c r="C294" i="15"/>
  <c r="C200" i="15"/>
  <c r="C295" i="15"/>
  <c r="C317" i="15"/>
  <c r="C394" i="15"/>
  <c r="C376" i="15"/>
  <c r="C284" i="15"/>
  <c r="C318" i="15"/>
  <c r="C359" i="15"/>
  <c r="C360" i="15"/>
  <c r="C201" i="15"/>
  <c r="C141" i="15"/>
  <c r="C296" i="15"/>
  <c r="C142" i="15"/>
  <c r="C330" i="15"/>
  <c r="C285" i="15"/>
  <c r="C365" i="15"/>
  <c r="C319" i="15"/>
  <c r="C297" i="15"/>
  <c r="C298" i="15"/>
  <c r="C331" i="15"/>
  <c r="C143" i="15"/>
  <c r="C332" i="15"/>
  <c r="C237" i="15"/>
  <c r="C338" i="15"/>
  <c r="C368" i="15"/>
  <c r="C252" i="15"/>
  <c r="C299" i="15"/>
  <c r="C286" i="15"/>
  <c r="C175" i="15"/>
  <c r="C223" i="15"/>
  <c r="C339" i="15"/>
  <c r="C377" i="15"/>
  <c r="C144" i="15"/>
  <c r="C145" i="15"/>
  <c r="C146" i="15"/>
  <c r="C453" i="15"/>
  <c r="C378" i="15"/>
  <c r="C426" i="15"/>
  <c r="C347" i="15"/>
  <c r="C427" i="15"/>
  <c r="C348" i="15"/>
  <c r="C342" i="15"/>
  <c r="C395" i="15"/>
  <c r="C147" i="15"/>
  <c r="C224" i="15"/>
  <c r="C349" i="15"/>
  <c r="C176" i="15"/>
  <c r="C428" i="15"/>
  <c r="C225" i="15"/>
  <c r="C444" i="15"/>
  <c r="C429" i="15"/>
  <c r="C350" i="15"/>
  <c r="C325" i="15"/>
  <c r="C445" i="15"/>
  <c r="C430" i="15"/>
  <c r="C379" i="15"/>
  <c r="C465" i="15"/>
  <c r="C466" i="15"/>
  <c r="C72" i="15"/>
  <c r="C462" i="15"/>
  <c r="C106" i="15"/>
  <c r="C107" i="15"/>
  <c r="C202" i="15"/>
  <c r="C108" i="15"/>
  <c r="C177" i="15"/>
  <c r="C469" i="15"/>
  <c r="C203" i="15"/>
  <c r="C178" i="15"/>
  <c r="C87" i="15"/>
  <c r="C179" i="15"/>
  <c r="C180" i="15"/>
  <c r="C407" i="15"/>
  <c r="C470" i="15"/>
  <c r="C408" i="15"/>
  <c r="C48" i="15"/>
  <c r="C409" i="15"/>
  <c r="C73" i="15"/>
  <c r="C181" i="15"/>
  <c r="C238" i="15"/>
  <c r="C431" i="15"/>
  <c r="C226" i="15"/>
  <c r="C300" i="15"/>
  <c r="C49" i="15"/>
  <c r="C301" i="15"/>
  <c r="C88" i="15"/>
  <c r="C302" i="15"/>
  <c r="C89" i="15"/>
  <c r="C351" i="15"/>
  <c r="C90" i="15"/>
  <c r="C109" i="15"/>
  <c r="C320" i="15"/>
  <c r="C110" i="15"/>
  <c r="C321" i="15"/>
  <c r="C227" i="15"/>
  <c r="C326" i="15"/>
  <c r="C253" i="15"/>
  <c r="C352" i="15"/>
  <c r="C432" i="15"/>
  <c r="C446" i="15"/>
  <c r="C343" i="15"/>
  <c r="C361" i="15"/>
  <c r="C366" i="15"/>
  <c r="C369" i="15"/>
  <c r="C287" i="15"/>
  <c r="C279" i="15"/>
  <c r="C182" i="15"/>
  <c r="C433" i="15"/>
  <c r="C434" i="15"/>
  <c r="C435" i="15"/>
  <c r="C463" i="15"/>
  <c r="C454" i="15"/>
  <c r="C436" i="15"/>
  <c r="C370" i="15"/>
  <c r="C447" i="15"/>
  <c r="C386" i="15"/>
  <c r="C239" i="15"/>
  <c r="C387" i="15"/>
  <c r="C437" i="15"/>
  <c r="C448" i="15"/>
  <c r="C183" i="15"/>
  <c r="C388" i="15"/>
  <c r="C333" i="15"/>
  <c r="C148" i="15"/>
  <c r="C254" i="15"/>
  <c r="C240" i="15"/>
  <c r="C255" i="15"/>
  <c r="C149" i="15"/>
  <c r="C123" i="15"/>
  <c r="C150" i="15"/>
  <c r="C74" i="15"/>
  <c r="C184" i="15"/>
  <c r="C124" i="15"/>
  <c r="C256" i="15"/>
  <c r="C185" i="15"/>
  <c r="C151" i="15"/>
  <c r="C257" i="15"/>
  <c r="C186" i="15"/>
  <c r="C152" i="15"/>
  <c r="C125" i="15"/>
  <c r="C241" i="15"/>
  <c r="C153" i="15"/>
  <c r="C258" i="15"/>
  <c r="C303" i="15"/>
  <c r="C396" i="15"/>
  <c r="C242" i="15"/>
  <c r="C410" i="15"/>
  <c r="C243" i="15"/>
  <c r="C111" i="15"/>
  <c r="C50" i="15"/>
  <c r="C154" i="15"/>
  <c r="C397" i="15"/>
  <c r="C371" i="15"/>
  <c r="C416" i="15"/>
  <c r="C244" i="15"/>
  <c r="C126" i="15"/>
  <c r="C228" i="15"/>
  <c r="C204" i="15"/>
  <c r="C155" i="15"/>
  <c r="C380" i="15"/>
  <c r="C229" i="15"/>
  <c r="C127" i="15"/>
  <c r="C205" i="15"/>
  <c r="C206" i="15"/>
  <c r="C156" i="15"/>
  <c r="C438" i="15"/>
  <c r="C207" i="15"/>
  <c r="C417" i="15"/>
  <c r="C187" i="15"/>
  <c r="C259" i="15"/>
  <c r="C260" i="15"/>
  <c r="C208" i="15"/>
  <c r="C157" i="15"/>
  <c r="C128" i="15"/>
  <c r="C158" i="15"/>
  <c r="C51" i="15"/>
  <c r="C261" i="15"/>
  <c r="C310" i="15"/>
  <c r="C449" i="15"/>
  <c r="C288" i="15"/>
  <c r="C398" i="15"/>
  <c r="C418" i="15"/>
  <c r="C311" i="15"/>
  <c r="C112" i="15"/>
  <c r="C129" i="15"/>
  <c r="C159" i="15"/>
  <c r="C209" i="15"/>
  <c r="C381" i="15"/>
  <c r="C52" i="15"/>
  <c r="C210" i="15"/>
  <c r="C382" i="15"/>
  <c r="C419" i="15"/>
  <c r="C262" i="15"/>
  <c r="C160" i="15"/>
  <c r="C280" i="15"/>
  <c r="C130" i="15"/>
  <c r="C211" i="15"/>
  <c r="C439" i="15"/>
  <c r="C263" i="15"/>
  <c r="C383" i="15"/>
  <c r="C399" i="15"/>
  <c r="C372" i="15"/>
  <c r="C131" i="15"/>
  <c r="C212" i="15"/>
  <c r="C373" i="15"/>
  <c r="C161" i="15"/>
  <c r="C384" i="15"/>
  <c r="C188" i="15"/>
  <c r="C132" i="15"/>
  <c r="C133" i="15"/>
  <c r="C230" i="15"/>
  <c r="C162" i="15"/>
  <c r="C53" i="15"/>
  <c r="C411" i="15"/>
  <c r="C467" i="15"/>
  <c r="C189" i="15"/>
  <c r="C54" i="15"/>
  <c r="C163" i="15"/>
  <c r="C213" i="15"/>
  <c r="C374" i="15"/>
  <c r="C400" i="15"/>
  <c r="C344" i="15"/>
  <c r="C164" i="15"/>
  <c r="C165" i="15"/>
  <c r="C134" i="15"/>
  <c r="C385" i="15"/>
  <c r="C401" i="15"/>
  <c r="C113" i="15"/>
  <c r="C334" i="15"/>
  <c r="C166" i="15"/>
  <c r="C340" i="15"/>
  <c r="C75" i="15"/>
  <c r="C389" i="15"/>
  <c r="C231" i="15"/>
  <c r="C55" i="15"/>
  <c r="C76" i="15"/>
  <c r="C402" i="15"/>
  <c r="C464" i="15"/>
  <c r="C353" i="15"/>
  <c r="C91" i="15"/>
  <c r="C135" i="15"/>
  <c r="C232" i="15"/>
  <c r="C455" i="15"/>
  <c r="C264" i="15"/>
  <c r="C56" i="15"/>
  <c r="C233" i="15"/>
  <c r="C403" i="15"/>
  <c r="C190" i="15"/>
  <c r="C312" i="15"/>
  <c r="C335" i="15"/>
  <c r="C345" i="15"/>
  <c r="C440" i="15"/>
  <c r="C354" i="15"/>
  <c r="C304" i="15"/>
  <c r="C92" i="15"/>
  <c r="C77" i="15"/>
  <c r="C305" i="15"/>
  <c r="C167" i="15"/>
  <c r="C265" i="15"/>
  <c r="C214" i="15"/>
  <c r="C168" i="15"/>
  <c r="C57" i="15"/>
  <c r="C289" i="15"/>
  <c r="C234" i="15"/>
  <c r="C215" i="15"/>
  <c r="C58" i="15"/>
  <c r="C59" i="15"/>
  <c r="C336" i="15"/>
  <c r="C441" i="15"/>
  <c r="C306" i="15"/>
  <c r="C307" i="15"/>
  <c r="C290" i="15"/>
  <c r="C281" i="15"/>
  <c r="C308" i="15"/>
  <c r="C31" i="15"/>
  <c r="C93" i="15"/>
  <c r="C94" i="15"/>
  <c r="C114" i="15"/>
  <c r="C169" i="15"/>
  <c r="C136" i="15"/>
  <c r="C191" i="15"/>
  <c r="C95" i="15"/>
  <c r="C60" i="15"/>
  <c r="C96" i="15"/>
  <c r="C216" i="15"/>
  <c r="C362" i="15"/>
  <c r="C450" i="15"/>
  <c r="C456" i="15"/>
  <c r="C217" i="15"/>
  <c r="C218" i="15"/>
  <c r="C97" i="15"/>
  <c r="C219" i="15"/>
  <c r="C367" i="15"/>
  <c r="C137" i="15"/>
  <c r="C115" i="15"/>
  <c r="C235" i="15"/>
  <c r="C32" i="15"/>
  <c r="C327" i="15"/>
  <c r="C61" i="15"/>
  <c r="C346" i="15"/>
  <c r="C341" i="15"/>
  <c r="C98" i="15"/>
  <c r="C245" i="15"/>
  <c r="C442" i="15"/>
  <c r="C192" i="15"/>
  <c r="C404" i="15"/>
  <c r="C328" i="15"/>
  <c r="C246" i="15"/>
  <c r="C62" i="15"/>
  <c r="C322" i="15"/>
  <c r="C323" i="15"/>
  <c r="C324" i="15"/>
  <c r="C33" i="15"/>
  <c r="C138" i="15"/>
  <c r="C313" i="15"/>
  <c r="C63" i="15"/>
  <c r="C170" i="15"/>
  <c r="C337" i="15"/>
  <c r="C443" i="15"/>
  <c r="C291" i="15"/>
  <c r="C139" i="15"/>
  <c r="C171" i="15"/>
  <c r="C78" i="15"/>
  <c r="C64" i="15"/>
  <c r="C65" i="15"/>
  <c r="C34" i="15"/>
  <c r="C35" i="15"/>
  <c r="C36" i="15"/>
  <c r="C37" i="15"/>
  <c r="C38" i="15"/>
  <c r="C390" i="15"/>
  <c r="C39" i="15"/>
  <c r="C40" i="15"/>
  <c r="C15" i="15"/>
  <c r="C16" i="15"/>
  <c r="C41" i="15"/>
  <c r="C17" i="15"/>
  <c r="C42" i="15"/>
  <c r="C43" i="15"/>
  <c r="C18" i="15"/>
  <c r="C19" i="15"/>
  <c r="C20" i="15"/>
  <c r="C7" i="15"/>
  <c r="C44" i="15"/>
  <c r="C21" i="15"/>
  <c r="C22" i="15"/>
  <c r="C23" i="15"/>
  <c r="C66" i="15"/>
  <c r="C8" i="15"/>
  <c r="C24" i="15"/>
  <c r="C45" i="15"/>
  <c r="C25" i="15"/>
  <c r="C9" i="15"/>
  <c r="C26" i="15"/>
  <c r="C27" i="15"/>
  <c r="C28" i="15"/>
  <c r="C79" i="15"/>
  <c r="C29" i="15"/>
  <c r="C10" i="15"/>
  <c r="C2" i="15"/>
  <c r="C30" i="15"/>
  <c r="C11" i="15"/>
  <c r="C12" i="15"/>
  <c r="C3" i="15"/>
  <c r="C4" i="15"/>
  <c r="C13" i="15"/>
  <c r="C14" i="15"/>
  <c r="C5" i="15"/>
  <c r="C6" i="15"/>
  <c r="F266" i="15"/>
  <c r="C266" i="15"/>
  <c r="F3" i="13"/>
  <c r="F4" i="13"/>
  <c r="F5" i="13"/>
  <c r="F6" i="13"/>
  <c r="F7" i="13"/>
  <c r="F8" i="13"/>
  <c r="F9" i="13"/>
  <c r="F10" i="13"/>
  <c r="F11" i="13"/>
  <c r="F12" i="13"/>
  <c r="F13" i="13"/>
  <c r="F14" i="13"/>
  <c r="F15" i="13"/>
  <c r="F16" i="13"/>
  <c r="F17" i="13"/>
  <c r="F18" i="13"/>
  <c r="F19" i="13"/>
  <c r="F20" i="13"/>
  <c r="F21" i="13"/>
  <c r="F22" i="13"/>
  <c r="F23" i="13"/>
  <c r="F24" i="13"/>
  <c r="F25" i="13"/>
  <c r="F26" i="13"/>
  <c r="F27" i="13"/>
  <c r="C3" i="13"/>
  <c r="C4" i="13"/>
  <c r="C5" i="13"/>
  <c r="C6" i="13"/>
  <c r="C7" i="13"/>
  <c r="C8" i="13"/>
  <c r="C9" i="13"/>
  <c r="C10" i="13"/>
  <c r="C11" i="13"/>
  <c r="C12" i="13"/>
  <c r="C13" i="13"/>
  <c r="C14" i="13"/>
  <c r="C15" i="13"/>
  <c r="C16" i="13"/>
  <c r="C17" i="13"/>
  <c r="C18" i="13"/>
  <c r="C19" i="13"/>
  <c r="C20" i="13"/>
  <c r="C21" i="13"/>
  <c r="C22" i="13"/>
  <c r="C23" i="13"/>
  <c r="C24" i="13"/>
  <c r="C25" i="13"/>
  <c r="C26" i="13"/>
  <c r="C27" i="13"/>
  <c r="F2" i="13"/>
  <c r="C2" i="13"/>
  <c r="F13" i="12"/>
  <c r="F17" i="12"/>
  <c r="F12" i="12"/>
  <c r="F19" i="12"/>
  <c r="F21" i="12"/>
  <c r="F9" i="12"/>
  <c r="F14" i="12"/>
  <c r="F10" i="12"/>
  <c r="F26" i="12"/>
  <c r="F29" i="12"/>
  <c r="F22" i="12"/>
  <c r="F15" i="12"/>
  <c r="F18" i="12"/>
  <c r="F24" i="12"/>
  <c r="F33" i="12"/>
  <c r="F30" i="12"/>
  <c r="F32" i="12"/>
  <c r="F16" i="12"/>
  <c r="F20" i="12"/>
  <c r="F23" i="12"/>
  <c r="F31" i="12"/>
  <c r="F25" i="12"/>
  <c r="F7" i="12"/>
  <c r="F5" i="12"/>
  <c r="F6" i="12"/>
  <c r="F11" i="12"/>
  <c r="F8" i="12"/>
  <c r="F2" i="12"/>
  <c r="F3" i="12"/>
  <c r="F4" i="12"/>
  <c r="F27" i="12"/>
  <c r="C13" i="12"/>
  <c r="C17" i="12"/>
  <c r="C12" i="12"/>
  <c r="C19" i="12"/>
  <c r="C21" i="12"/>
  <c r="C9" i="12"/>
  <c r="C14" i="12"/>
  <c r="C10" i="12"/>
  <c r="C26" i="12"/>
  <c r="C29" i="12"/>
  <c r="C22" i="12"/>
  <c r="C15" i="12"/>
  <c r="C18" i="12"/>
  <c r="C24" i="12"/>
  <c r="C33" i="12"/>
  <c r="C30" i="12"/>
  <c r="C32" i="12"/>
  <c r="C16" i="12"/>
  <c r="C20" i="12"/>
  <c r="C23" i="12"/>
  <c r="C31" i="12"/>
  <c r="C25" i="12"/>
  <c r="C7" i="12"/>
  <c r="C5" i="12"/>
  <c r="C6" i="12"/>
  <c r="C11" i="12"/>
  <c r="C8" i="12"/>
  <c r="C2" i="12"/>
  <c r="C3" i="12"/>
  <c r="C4" i="12"/>
  <c r="C27" i="12"/>
  <c r="F28" i="12"/>
  <c r="C28" i="12"/>
  <c r="C13" i="11"/>
  <c r="C26" i="11"/>
  <c r="C16" i="11"/>
  <c r="C33" i="11"/>
  <c r="C34" i="11"/>
  <c r="C21" i="11"/>
  <c r="C32" i="11"/>
  <c r="C5" i="11"/>
  <c r="C6" i="11"/>
  <c r="C2" i="11"/>
  <c r="C31" i="11"/>
  <c r="C14" i="11"/>
  <c r="C10" i="11"/>
  <c r="C23" i="11"/>
  <c r="C22" i="11"/>
  <c r="C15" i="11"/>
  <c r="C27" i="11"/>
  <c r="C17" i="11"/>
  <c r="C29" i="11"/>
  <c r="C18" i="11"/>
  <c r="C30" i="11"/>
  <c r="C28" i="11"/>
  <c r="C24" i="11"/>
  <c r="C8" i="11"/>
  <c r="C7" i="11"/>
  <c r="C11" i="11"/>
  <c r="C9" i="11"/>
  <c r="C3" i="11"/>
  <c r="C4" i="11"/>
  <c r="C19" i="11"/>
  <c r="C12" i="11"/>
  <c r="C20" i="11"/>
  <c r="F13" i="11"/>
  <c r="F26" i="11"/>
  <c r="F16" i="11"/>
  <c r="F33" i="11"/>
  <c r="F34" i="11"/>
  <c r="F21" i="11"/>
  <c r="F32" i="11"/>
  <c r="F5" i="11"/>
  <c r="F6" i="11"/>
  <c r="F2" i="11"/>
  <c r="F31" i="11"/>
  <c r="F14" i="11"/>
  <c r="F10" i="11"/>
  <c r="F23" i="11"/>
  <c r="F22" i="11"/>
  <c r="F15" i="11"/>
  <c r="F27" i="11"/>
  <c r="F17" i="11"/>
  <c r="F29" i="11"/>
  <c r="F18" i="11"/>
  <c r="F30" i="11"/>
  <c r="F28" i="11"/>
  <c r="F24" i="11"/>
  <c r="F8" i="11"/>
  <c r="F7" i="11"/>
  <c r="F11" i="11"/>
  <c r="F9" i="11"/>
  <c r="F3" i="11"/>
  <c r="F4" i="11"/>
  <c r="F19" i="11"/>
  <c r="F12" i="11"/>
  <c r="F20" i="11"/>
  <c r="F25" i="11"/>
  <c r="C25" i="11"/>
  <c r="F16" i="10"/>
  <c r="F11" i="10"/>
  <c r="F15" i="10"/>
  <c r="F28" i="10"/>
  <c r="F41" i="10"/>
  <c r="F21" i="10"/>
  <c r="F25" i="10"/>
  <c r="F26" i="10"/>
  <c r="F12" i="10"/>
  <c r="F6" i="10"/>
  <c r="F7" i="10"/>
  <c r="F2" i="10"/>
  <c r="F14" i="10"/>
  <c r="F29" i="10"/>
  <c r="F8" i="10"/>
  <c r="F34" i="10"/>
  <c r="F37" i="10"/>
  <c r="F44" i="10"/>
  <c r="F40" i="10"/>
  <c r="F38" i="10"/>
  <c r="F30" i="10"/>
  <c r="F42" i="10"/>
  <c r="F18" i="10"/>
  <c r="F31" i="10"/>
  <c r="F36" i="10"/>
  <c r="F39" i="10"/>
  <c r="F43" i="10"/>
  <c r="F35" i="10"/>
  <c r="F19" i="10"/>
  <c r="F17" i="10"/>
  <c r="F9" i="10"/>
  <c r="F10" i="10"/>
  <c r="F20" i="10"/>
  <c r="F24" i="10"/>
  <c r="F33" i="10"/>
  <c r="F32" i="10"/>
  <c r="F5" i="10"/>
  <c r="F13" i="10"/>
  <c r="F3" i="10"/>
  <c r="F27" i="10"/>
  <c r="F4" i="10"/>
  <c r="F22" i="10"/>
  <c r="C16" i="10"/>
  <c r="C11" i="10"/>
  <c r="C15" i="10"/>
  <c r="C28" i="10"/>
  <c r="C41" i="10"/>
  <c r="C21" i="10"/>
  <c r="C25" i="10"/>
  <c r="C26" i="10"/>
  <c r="C12" i="10"/>
  <c r="C6" i="10"/>
  <c r="C7" i="10"/>
  <c r="C2" i="10"/>
  <c r="C14" i="10"/>
  <c r="C29" i="10"/>
  <c r="C8" i="10"/>
  <c r="C34" i="10"/>
  <c r="C37" i="10"/>
  <c r="C44" i="10"/>
  <c r="C40" i="10"/>
  <c r="C38" i="10"/>
  <c r="C30" i="10"/>
  <c r="C42" i="10"/>
  <c r="C18" i="10"/>
  <c r="C31" i="10"/>
  <c r="C36" i="10"/>
  <c r="C39" i="10"/>
  <c r="C43" i="10"/>
  <c r="C35" i="10"/>
  <c r="C19" i="10"/>
  <c r="C17" i="10"/>
  <c r="C9" i="10"/>
  <c r="C10" i="10"/>
  <c r="C20" i="10"/>
  <c r="C24" i="10"/>
  <c r="C33" i="10"/>
  <c r="C32" i="10"/>
  <c r="C5" i="10"/>
  <c r="C13" i="10"/>
  <c r="C3" i="10"/>
  <c r="C27" i="10"/>
  <c r="C4" i="10"/>
  <c r="C22" i="10"/>
  <c r="F23" i="10"/>
  <c r="C23" i="10"/>
  <c r="F38" i="9"/>
  <c r="F18" i="9"/>
  <c r="F5" i="9"/>
  <c r="F12" i="9"/>
  <c r="F19" i="9"/>
  <c r="F15" i="9"/>
  <c r="F21" i="9"/>
  <c r="F23" i="9"/>
  <c r="F13" i="9"/>
  <c r="F9" i="9"/>
  <c r="F10" i="9"/>
  <c r="F26" i="9"/>
  <c r="F27" i="9"/>
  <c r="F28" i="9"/>
  <c r="F22" i="9"/>
  <c r="F16" i="9"/>
  <c r="F24" i="9"/>
  <c r="F36" i="9"/>
  <c r="F29" i="9"/>
  <c r="F33" i="9"/>
  <c r="F39" i="9"/>
  <c r="F17" i="9"/>
  <c r="F34" i="9"/>
  <c r="F20" i="9"/>
  <c r="F31" i="9"/>
  <c r="F37" i="9"/>
  <c r="F30" i="9"/>
  <c r="F25" i="9"/>
  <c r="F7" i="9"/>
  <c r="F6" i="9"/>
  <c r="F11" i="9"/>
  <c r="F8" i="9"/>
  <c r="F2" i="9"/>
  <c r="F3" i="9"/>
  <c r="F4" i="9"/>
  <c r="F32" i="9"/>
  <c r="F35" i="9"/>
  <c r="C38" i="9"/>
  <c r="C18" i="9"/>
  <c r="C5" i="9"/>
  <c r="C12" i="9"/>
  <c r="C19" i="9"/>
  <c r="C15" i="9"/>
  <c r="C21" i="9"/>
  <c r="C23" i="9"/>
  <c r="C13" i="9"/>
  <c r="C9" i="9"/>
  <c r="C10" i="9"/>
  <c r="C26" i="9"/>
  <c r="C27" i="9"/>
  <c r="C28" i="9"/>
  <c r="C22" i="9"/>
  <c r="C16" i="9"/>
  <c r="C24" i="9"/>
  <c r="C36" i="9"/>
  <c r="C29" i="9"/>
  <c r="C33" i="9"/>
  <c r="C39" i="9"/>
  <c r="C17" i="9"/>
  <c r="C34" i="9"/>
  <c r="C20" i="9"/>
  <c r="C31" i="9"/>
  <c r="C37" i="9"/>
  <c r="C30" i="9"/>
  <c r="C25" i="9"/>
  <c r="C7" i="9"/>
  <c r="C6" i="9"/>
  <c r="C11" i="9"/>
  <c r="C8" i="9"/>
  <c r="C2" i="9"/>
  <c r="C3" i="9"/>
  <c r="C4" i="9"/>
  <c r="C32" i="9"/>
  <c r="C35" i="9"/>
  <c r="F14" i="9"/>
  <c r="C14" i="9"/>
  <c r="F23" i="8"/>
  <c r="F200" i="8"/>
  <c r="F56" i="8"/>
  <c r="F212" i="8"/>
  <c r="F24" i="8"/>
  <c r="F42" i="8"/>
  <c r="F124" i="8"/>
  <c r="F43" i="8"/>
  <c r="F191" i="8"/>
  <c r="F35" i="8"/>
  <c r="F192" i="8"/>
  <c r="F11" i="8"/>
  <c r="F125" i="8"/>
  <c r="F31" i="8"/>
  <c r="F89" i="8"/>
  <c r="F132" i="8"/>
  <c r="F164" i="8"/>
  <c r="F36" i="8"/>
  <c r="F148" i="8"/>
  <c r="F32" i="8"/>
  <c r="F149" i="8"/>
  <c r="F165" i="8"/>
  <c r="F167" i="8"/>
  <c r="F65" i="8"/>
  <c r="F139" i="8"/>
  <c r="F66" i="8"/>
  <c r="F170" i="8"/>
  <c r="F204" i="8"/>
  <c r="F178" i="8"/>
  <c r="F179" i="8"/>
  <c r="F205" i="8"/>
  <c r="F152" i="8"/>
  <c r="F159" i="8"/>
  <c r="F206" i="8"/>
  <c r="F207" i="8"/>
  <c r="F111" i="8"/>
  <c r="F193" i="8"/>
  <c r="F162" i="8"/>
  <c r="F201" i="8"/>
  <c r="F81" i="8"/>
  <c r="F220" i="8"/>
  <c r="F183" i="8"/>
  <c r="F194" i="8"/>
  <c r="F105" i="8"/>
  <c r="F25" i="8"/>
  <c r="F112" i="8"/>
  <c r="F171" i="8"/>
  <c r="F113" i="8"/>
  <c r="F114" i="8"/>
  <c r="F115" i="8"/>
  <c r="F150" i="8"/>
  <c r="F44" i="8"/>
  <c r="F106" i="8"/>
  <c r="F153" i="8"/>
  <c r="F213" i="8"/>
  <c r="F172" i="8"/>
  <c r="F173" i="8"/>
  <c r="F140" i="8"/>
  <c r="F195" i="8"/>
  <c r="F196" i="8"/>
  <c r="F197" i="8"/>
  <c r="F208" i="8"/>
  <c r="F221" i="8"/>
  <c r="F174" i="8"/>
  <c r="F116" i="8"/>
  <c r="F185" i="8"/>
  <c r="F175" i="8"/>
  <c r="F214" i="8"/>
  <c r="F222" i="8"/>
  <c r="F154" i="8"/>
  <c r="F126" i="8"/>
  <c r="F82" i="8"/>
  <c r="F83" i="8"/>
  <c r="F127" i="8"/>
  <c r="F128" i="8"/>
  <c r="F67" i="8"/>
  <c r="F117" i="8"/>
  <c r="F133" i="8"/>
  <c r="F68" i="8"/>
  <c r="F129" i="8"/>
  <c r="F215" i="8"/>
  <c r="F118" i="8"/>
  <c r="F90" i="8"/>
  <c r="F119" i="8"/>
  <c r="F84" i="8"/>
  <c r="F91" i="8"/>
  <c r="F186" i="8"/>
  <c r="F92" i="8"/>
  <c r="F93" i="8"/>
  <c r="F69" i="8"/>
  <c r="F94" i="8"/>
  <c r="F95" i="8"/>
  <c r="F96" i="8"/>
  <c r="F45" i="8"/>
  <c r="F57" i="8"/>
  <c r="F26" i="8"/>
  <c r="F46" i="8"/>
  <c r="F134" i="8"/>
  <c r="F202" i="8"/>
  <c r="F130" i="8"/>
  <c r="F70" i="8"/>
  <c r="F166" i="8"/>
  <c r="F97" i="8"/>
  <c r="F47" i="8"/>
  <c r="F71" i="8"/>
  <c r="F58" i="8"/>
  <c r="F59" i="8"/>
  <c r="F98" i="8"/>
  <c r="F37" i="8"/>
  <c r="F48" i="8"/>
  <c r="F180" i="8"/>
  <c r="F135" i="8"/>
  <c r="F60" i="8"/>
  <c r="F209" i="8"/>
  <c r="F49" i="8"/>
  <c r="F72" i="8"/>
  <c r="F85" i="8"/>
  <c r="F73" i="8"/>
  <c r="F216" i="8"/>
  <c r="F86" i="8"/>
  <c r="F87" i="8"/>
  <c r="F50" i="8"/>
  <c r="F226" i="8"/>
  <c r="F51" i="8"/>
  <c r="F120" i="8"/>
  <c r="F107" i="8"/>
  <c r="F74" i="8"/>
  <c r="F38" i="8"/>
  <c r="F61" i="8"/>
  <c r="F27" i="8"/>
  <c r="F75" i="8"/>
  <c r="F108" i="8"/>
  <c r="F223" i="8"/>
  <c r="F184" i="8"/>
  <c r="F163" i="8"/>
  <c r="F210" i="8"/>
  <c r="F217" i="8"/>
  <c r="F62" i="8"/>
  <c r="F181" i="8"/>
  <c r="F76" i="8"/>
  <c r="F142" i="8"/>
  <c r="F155" i="8"/>
  <c r="F99" i="8"/>
  <c r="F136" i="8"/>
  <c r="F63" i="8"/>
  <c r="F52" i="8"/>
  <c r="F143" i="8"/>
  <c r="F156" i="8"/>
  <c r="F53" i="8"/>
  <c r="F151" i="8"/>
  <c r="F144" i="8"/>
  <c r="F145" i="8"/>
  <c r="F146" i="8"/>
  <c r="F141" i="8"/>
  <c r="F28" i="8"/>
  <c r="F218" i="8"/>
  <c r="F12" i="8"/>
  <c r="F100" i="8"/>
  <c r="F33" i="8"/>
  <c r="F77" i="8"/>
  <c r="F78" i="8"/>
  <c r="F54" i="8"/>
  <c r="F101" i="8"/>
  <c r="F102" i="8"/>
  <c r="F109" i="8"/>
  <c r="F64" i="8"/>
  <c r="F137" i="8"/>
  <c r="F121" i="8"/>
  <c r="F160" i="8"/>
  <c r="F88" i="8"/>
  <c r="F55" i="8"/>
  <c r="F182" i="8"/>
  <c r="F219" i="8"/>
  <c r="F224" i="8"/>
  <c r="F198" i="8"/>
  <c r="F79" i="8"/>
  <c r="F203" i="8"/>
  <c r="F147" i="8"/>
  <c r="F103" i="8"/>
  <c r="F187" i="8"/>
  <c r="F188" i="8"/>
  <c r="F211" i="8"/>
  <c r="F199" i="8"/>
  <c r="F104" i="8"/>
  <c r="F189" i="8"/>
  <c r="F131" i="8"/>
  <c r="F176" i="8"/>
  <c r="F39" i="8"/>
  <c r="F161" i="8"/>
  <c r="F110" i="8"/>
  <c r="F138" i="8"/>
  <c r="F168" i="8"/>
  <c r="F157" i="8"/>
  <c r="F122" i="8"/>
  <c r="F225" i="8"/>
  <c r="F169" i="8"/>
  <c r="F158" i="8"/>
  <c r="F123" i="8"/>
  <c r="F80" i="8"/>
  <c r="F13" i="8"/>
  <c r="F14" i="8"/>
  <c r="F177" i="8"/>
  <c r="F29" i="8"/>
  <c r="F15" i="8"/>
  <c r="F16" i="8"/>
  <c r="F17" i="8"/>
  <c r="F18" i="8"/>
  <c r="F19" i="8"/>
  <c r="F8" i="8"/>
  <c r="F20" i="8"/>
  <c r="F21" i="8"/>
  <c r="F9" i="8"/>
  <c r="F40" i="8"/>
  <c r="F22" i="8"/>
  <c r="F10" i="8"/>
  <c r="F34" i="8"/>
  <c r="F5" i="8"/>
  <c r="F2" i="8"/>
  <c r="F3" i="8"/>
  <c r="F6" i="8"/>
  <c r="F7" i="8"/>
  <c r="F190" i="8"/>
  <c r="F4" i="8"/>
  <c r="F41" i="8"/>
  <c r="C23" i="8"/>
  <c r="C200" i="8"/>
  <c r="C56" i="8"/>
  <c r="C212" i="8"/>
  <c r="C24" i="8"/>
  <c r="C42" i="8"/>
  <c r="C124" i="8"/>
  <c r="C43" i="8"/>
  <c r="C191" i="8"/>
  <c r="C35" i="8"/>
  <c r="C192" i="8"/>
  <c r="C11" i="8"/>
  <c r="C125" i="8"/>
  <c r="C31" i="8"/>
  <c r="C89" i="8"/>
  <c r="C132" i="8"/>
  <c r="C164" i="8"/>
  <c r="C36" i="8"/>
  <c r="C148" i="8"/>
  <c r="C32" i="8"/>
  <c r="C149" i="8"/>
  <c r="C165" i="8"/>
  <c r="C167" i="8"/>
  <c r="C65" i="8"/>
  <c r="C139" i="8"/>
  <c r="C66" i="8"/>
  <c r="C170" i="8"/>
  <c r="C204" i="8"/>
  <c r="C178" i="8"/>
  <c r="C179" i="8"/>
  <c r="C205" i="8"/>
  <c r="C152" i="8"/>
  <c r="C159" i="8"/>
  <c r="C206" i="8"/>
  <c r="C207" i="8"/>
  <c r="C111" i="8"/>
  <c r="C193" i="8"/>
  <c r="C162" i="8"/>
  <c r="C201" i="8"/>
  <c r="C81" i="8"/>
  <c r="C220" i="8"/>
  <c r="C183" i="8"/>
  <c r="C194" i="8"/>
  <c r="C105" i="8"/>
  <c r="C25" i="8"/>
  <c r="C112" i="8"/>
  <c r="C171" i="8"/>
  <c r="C113" i="8"/>
  <c r="C114" i="8"/>
  <c r="C115" i="8"/>
  <c r="C150" i="8"/>
  <c r="C44" i="8"/>
  <c r="C106" i="8"/>
  <c r="C153" i="8"/>
  <c r="C213" i="8"/>
  <c r="C172" i="8"/>
  <c r="C173" i="8"/>
  <c r="C140" i="8"/>
  <c r="C195" i="8"/>
  <c r="C196" i="8"/>
  <c r="C197" i="8"/>
  <c r="C208" i="8"/>
  <c r="C221" i="8"/>
  <c r="C174" i="8"/>
  <c r="C116" i="8"/>
  <c r="C185" i="8"/>
  <c r="C175" i="8"/>
  <c r="C214" i="8"/>
  <c r="C222" i="8"/>
  <c r="C154" i="8"/>
  <c r="C126" i="8"/>
  <c r="C82" i="8"/>
  <c r="C83" i="8"/>
  <c r="C127" i="8"/>
  <c r="C128" i="8"/>
  <c r="C67" i="8"/>
  <c r="C117" i="8"/>
  <c r="C133" i="8"/>
  <c r="C68" i="8"/>
  <c r="C129" i="8"/>
  <c r="C215" i="8"/>
  <c r="C118" i="8"/>
  <c r="C90" i="8"/>
  <c r="C119" i="8"/>
  <c r="C84" i="8"/>
  <c r="C91" i="8"/>
  <c r="C186" i="8"/>
  <c r="C92" i="8"/>
  <c r="C93" i="8"/>
  <c r="C69" i="8"/>
  <c r="C94" i="8"/>
  <c r="C95" i="8"/>
  <c r="C96" i="8"/>
  <c r="C45" i="8"/>
  <c r="C57" i="8"/>
  <c r="C26" i="8"/>
  <c r="C46" i="8"/>
  <c r="C134" i="8"/>
  <c r="C202" i="8"/>
  <c r="C130" i="8"/>
  <c r="C70" i="8"/>
  <c r="C166" i="8"/>
  <c r="C97" i="8"/>
  <c r="C47" i="8"/>
  <c r="C71" i="8"/>
  <c r="C58" i="8"/>
  <c r="C59" i="8"/>
  <c r="C98" i="8"/>
  <c r="C37" i="8"/>
  <c r="C48" i="8"/>
  <c r="C180" i="8"/>
  <c r="C135" i="8"/>
  <c r="C60" i="8"/>
  <c r="C209" i="8"/>
  <c r="C49" i="8"/>
  <c r="C72" i="8"/>
  <c r="C85" i="8"/>
  <c r="C73" i="8"/>
  <c r="C216" i="8"/>
  <c r="C86" i="8"/>
  <c r="C87" i="8"/>
  <c r="C50" i="8"/>
  <c r="C226" i="8"/>
  <c r="C51" i="8"/>
  <c r="C120" i="8"/>
  <c r="C107" i="8"/>
  <c r="C74" i="8"/>
  <c r="C38" i="8"/>
  <c r="C61" i="8"/>
  <c r="C27" i="8"/>
  <c r="C75" i="8"/>
  <c r="C108" i="8"/>
  <c r="C223" i="8"/>
  <c r="C184" i="8"/>
  <c r="C163" i="8"/>
  <c r="C210" i="8"/>
  <c r="C217" i="8"/>
  <c r="C62" i="8"/>
  <c r="C181" i="8"/>
  <c r="C76" i="8"/>
  <c r="C142" i="8"/>
  <c r="C155" i="8"/>
  <c r="C99" i="8"/>
  <c r="C136" i="8"/>
  <c r="C63" i="8"/>
  <c r="C52" i="8"/>
  <c r="C143" i="8"/>
  <c r="C156" i="8"/>
  <c r="C53" i="8"/>
  <c r="C151" i="8"/>
  <c r="C144" i="8"/>
  <c r="C145" i="8"/>
  <c r="C146" i="8"/>
  <c r="C141" i="8"/>
  <c r="C28" i="8"/>
  <c r="C218" i="8"/>
  <c r="C12" i="8"/>
  <c r="C100" i="8"/>
  <c r="C33" i="8"/>
  <c r="C77" i="8"/>
  <c r="C78" i="8"/>
  <c r="C54" i="8"/>
  <c r="C101" i="8"/>
  <c r="C102" i="8"/>
  <c r="C109" i="8"/>
  <c r="C64" i="8"/>
  <c r="C137" i="8"/>
  <c r="C121" i="8"/>
  <c r="C160" i="8"/>
  <c r="C88" i="8"/>
  <c r="C55" i="8"/>
  <c r="C182" i="8"/>
  <c r="C219" i="8"/>
  <c r="C224" i="8"/>
  <c r="C198" i="8"/>
  <c r="C79" i="8"/>
  <c r="C203" i="8"/>
  <c r="C147" i="8"/>
  <c r="C103" i="8"/>
  <c r="C187" i="8"/>
  <c r="C188" i="8"/>
  <c r="C211" i="8"/>
  <c r="C199" i="8"/>
  <c r="C104" i="8"/>
  <c r="C189" i="8"/>
  <c r="C131" i="8"/>
  <c r="C176" i="8"/>
  <c r="C39" i="8"/>
  <c r="C161" i="8"/>
  <c r="C110" i="8"/>
  <c r="C138" i="8"/>
  <c r="C168" i="8"/>
  <c r="C157" i="8"/>
  <c r="C122" i="8"/>
  <c r="C225" i="8"/>
  <c r="C169" i="8"/>
  <c r="C158" i="8"/>
  <c r="C123" i="8"/>
  <c r="C80" i="8"/>
  <c r="C13" i="8"/>
  <c r="C14" i="8"/>
  <c r="C177" i="8"/>
  <c r="C29" i="8"/>
  <c r="C15" i="8"/>
  <c r="C16" i="8"/>
  <c r="C17" i="8"/>
  <c r="C18" i="8"/>
  <c r="C19" i="8"/>
  <c r="C8" i="8"/>
  <c r="C20" i="8"/>
  <c r="C21" i="8"/>
  <c r="C9" i="8"/>
  <c r="C40" i="8"/>
  <c r="C22" i="8"/>
  <c r="C10" i="8"/>
  <c r="C34" i="8"/>
  <c r="C5" i="8"/>
  <c r="C2" i="8"/>
  <c r="C3" i="8"/>
  <c r="C6" i="8"/>
  <c r="C7" i="8"/>
  <c r="C190" i="8"/>
  <c r="C4" i="8"/>
  <c r="C41" i="8"/>
  <c r="F30" i="8"/>
  <c r="C30" i="8"/>
  <c r="F19" i="7"/>
  <c r="F23" i="7"/>
  <c r="F13" i="7"/>
  <c r="F44" i="7"/>
  <c r="F42" i="7"/>
  <c r="F43" i="7"/>
  <c r="F46" i="7"/>
  <c r="F48" i="7"/>
  <c r="F49" i="7"/>
  <c r="F50" i="7"/>
  <c r="F54" i="7"/>
  <c r="F27" i="7"/>
  <c r="F37" i="7"/>
  <c r="F15" i="7"/>
  <c r="F53" i="7"/>
  <c r="F29" i="7"/>
  <c r="F20" i="7"/>
  <c r="F38" i="7"/>
  <c r="F9" i="7"/>
  <c r="F12" i="7"/>
  <c r="F16" i="7"/>
  <c r="F24" i="7"/>
  <c r="F30" i="7"/>
  <c r="F25" i="7"/>
  <c r="F17" i="7"/>
  <c r="F51" i="7"/>
  <c r="F10" i="7"/>
  <c r="F21" i="7"/>
  <c r="F33" i="7"/>
  <c r="F39" i="7"/>
  <c r="F18" i="7"/>
  <c r="F31" i="7"/>
  <c r="F34" i="7"/>
  <c r="F35" i="7"/>
  <c r="F41" i="7"/>
  <c r="F52" i="7"/>
  <c r="F22" i="7"/>
  <c r="F26" i="7"/>
  <c r="F55" i="7"/>
  <c r="F45" i="7"/>
  <c r="F40" i="7"/>
  <c r="F28" i="7"/>
  <c r="F32" i="7"/>
  <c r="F36" i="7"/>
  <c r="F47" i="7"/>
  <c r="F5" i="7"/>
  <c r="F7" i="7"/>
  <c r="F6" i="7"/>
  <c r="F3" i="7"/>
  <c r="F8" i="7"/>
  <c r="F2" i="7"/>
  <c r="F4" i="7"/>
  <c r="F14" i="7"/>
  <c r="C19" i="7"/>
  <c r="C23" i="7"/>
  <c r="C13" i="7"/>
  <c r="C44" i="7"/>
  <c r="C42" i="7"/>
  <c r="C43" i="7"/>
  <c r="C46" i="7"/>
  <c r="C48" i="7"/>
  <c r="C49" i="7"/>
  <c r="C50" i="7"/>
  <c r="C54" i="7"/>
  <c r="C27" i="7"/>
  <c r="C37" i="7"/>
  <c r="C15" i="7"/>
  <c r="C53" i="7"/>
  <c r="C29" i="7"/>
  <c r="C20" i="7"/>
  <c r="C38" i="7"/>
  <c r="C9" i="7"/>
  <c r="C12" i="7"/>
  <c r="C16" i="7"/>
  <c r="C24" i="7"/>
  <c r="C30" i="7"/>
  <c r="C25" i="7"/>
  <c r="C17" i="7"/>
  <c r="C51" i="7"/>
  <c r="C10" i="7"/>
  <c r="C21" i="7"/>
  <c r="C33" i="7"/>
  <c r="C39" i="7"/>
  <c r="C18" i="7"/>
  <c r="C31" i="7"/>
  <c r="C34" i="7"/>
  <c r="C35" i="7"/>
  <c r="C41" i="7"/>
  <c r="C52" i="7"/>
  <c r="C22" i="7"/>
  <c r="C26" i="7"/>
  <c r="C55" i="7"/>
  <c r="C45" i="7"/>
  <c r="C40" i="7"/>
  <c r="C28" i="7"/>
  <c r="C32" i="7"/>
  <c r="C36" i="7"/>
  <c r="C47" i="7"/>
  <c r="C5" i="7"/>
  <c r="C7" i="7"/>
  <c r="C6" i="7"/>
  <c r="C3" i="7"/>
  <c r="C8" i="7"/>
  <c r="C2" i="7"/>
  <c r="C4" i="7"/>
  <c r="C14" i="7"/>
  <c r="F11" i="7"/>
  <c r="C11" i="7"/>
  <c r="F106" i="6"/>
  <c r="F898" i="6"/>
  <c r="F758" i="6"/>
  <c r="F450" i="6"/>
  <c r="F759" i="6"/>
  <c r="F330" i="6"/>
  <c r="F331" i="6"/>
  <c r="F136" i="6"/>
  <c r="F222" i="6"/>
  <c r="F883" i="6"/>
  <c r="F107" i="6"/>
  <c r="F643" i="6"/>
  <c r="F137" i="6"/>
  <c r="F138" i="6"/>
  <c r="F566" i="6"/>
  <c r="F503" i="6"/>
  <c r="F172" i="6"/>
  <c r="F274" i="6"/>
  <c r="F173" i="6"/>
  <c r="F1057" i="6"/>
  <c r="F139" i="6"/>
  <c r="F451" i="6"/>
  <c r="F174" i="6"/>
  <c r="F609" i="6"/>
  <c r="F275" i="6"/>
  <c r="F910" i="6"/>
  <c r="F827" i="6"/>
  <c r="F899" i="6"/>
  <c r="F1039" i="6"/>
  <c r="F537" i="6"/>
  <c r="F900" i="6"/>
  <c r="F223" i="6"/>
  <c r="F928" i="6"/>
  <c r="F962" i="6"/>
  <c r="F1020" i="6"/>
  <c r="F948" i="6"/>
  <c r="F276" i="6"/>
  <c r="F277" i="6"/>
  <c r="F1021" i="6"/>
  <c r="F963" i="6"/>
  <c r="F224" i="6"/>
  <c r="F996" i="6"/>
  <c r="F175" i="6"/>
  <c r="F567" i="6"/>
  <c r="F278" i="6"/>
  <c r="F740" i="6"/>
  <c r="F1040" i="6"/>
  <c r="F760" i="6"/>
  <c r="F452" i="6"/>
  <c r="F1022" i="6"/>
  <c r="F964" i="6"/>
  <c r="F225" i="6"/>
  <c r="F644" i="6"/>
  <c r="F226" i="6"/>
  <c r="F453" i="6"/>
  <c r="F949" i="6"/>
  <c r="F610" i="6"/>
  <c r="F279" i="6"/>
  <c r="F227" i="6"/>
  <c r="F332" i="6"/>
  <c r="F108" i="6"/>
  <c r="F333" i="6"/>
  <c r="F1023" i="6"/>
  <c r="F228" i="6"/>
  <c r="F109" i="6"/>
  <c r="F454" i="6"/>
  <c r="F140" i="6"/>
  <c r="F1024" i="6"/>
  <c r="F504" i="6"/>
  <c r="F229" i="6"/>
  <c r="F568" i="6"/>
  <c r="F230" i="6"/>
  <c r="F280" i="6"/>
  <c r="F281" i="6"/>
  <c r="F672" i="6"/>
  <c r="F1066" i="6"/>
  <c r="F569" i="6"/>
  <c r="F702" i="6"/>
  <c r="F282" i="6"/>
  <c r="F231" i="6"/>
  <c r="F283" i="6"/>
  <c r="F110" i="6"/>
  <c r="F176" i="6"/>
  <c r="F1025" i="6"/>
  <c r="F1049" i="6"/>
  <c r="F1050" i="6"/>
  <c r="F232" i="6"/>
  <c r="F570" i="6"/>
  <c r="F284" i="6"/>
  <c r="F177" i="6"/>
  <c r="F285" i="6"/>
  <c r="F233" i="6"/>
  <c r="F571" i="6"/>
  <c r="F929" i="6"/>
  <c r="F178" i="6"/>
  <c r="F572" i="6"/>
  <c r="F911" i="6"/>
  <c r="F179" i="6"/>
  <c r="F965" i="6"/>
  <c r="F234" i="6"/>
  <c r="F455" i="6"/>
  <c r="F180" i="6"/>
  <c r="F966" i="6"/>
  <c r="F406" i="6"/>
  <c r="F235" i="6"/>
  <c r="F286" i="6"/>
  <c r="F573" i="6"/>
  <c r="F912" i="6"/>
  <c r="F967" i="6"/>
  <c r="F930" i="6"/>
  <c r="F334" i="6"/>
  <c r="F181" i="6"/>
  <c r="F58" i="6"/>
  <c r="F456" i="6"/>
  <c r="F1065" i="6"/>
  <c r="F574" i="6"/>
  <c r="F141" i="6"/>
  <c r="F335" i="6"/>
  <c r="F538" i="6"/>
  <c r="F1058" i="6"/>
  <c r="F950" i="6"/>
  <c r="F182" i="6"/>
  <c r="F575" i="6"/>
  <c r="F913" i="6"/>
  <c r="F968" i="6"/>
  <c r="F183" i="6"/>
  <c r="F997" i="6"/>
  <c r="F611" i="6"/>
  <c r="F184" i="6"/>
  <c r="F837" i="6"/>
  <c r="F142" i="6"/>
  <c r="F1041" i="6"/>
  <c r="F143" i="6"/>
  <c r="F185" i="6"/>
  <c r="F236" i="6"/>
  <c r="F457" i="6"/>
  <c r="F287" i="6"/>
  <c r="F951" i="6"/>
  <c r="F336" i="6"/>
  <c r="F860" i="6"/>
  <c r="F288" i="6"/>
  <c r="F144" i="6"/>
  <c r="F576" i="6"/>
  <c r="F1051" i="6"/>
  <c r="F612" i="6"/>
  <c r="F613" i="6"/>
  <c r="F614" i="6"/>
  <c r="F1052" i="6"/>
  <c r="F289" i="6"/>
  <c r="F615" i="6"/>
  <c r="F186" i="6"/>
  <c r="F673" i="6"/>
  <c r="F187" i="6"/>
  <c r="F838" i="6"/>
  <c r="F839" i="6"/>
  <c r="F188" i="6"/>
  <c r="F616" i="6"/>
  <c r="F703" i="6"/>
  <c r="F458" i="6"/>
  <c r="F617" i="6"/>
  <c r="F189" i="6"/>
  <c r="F618" i="6"/>
  <c r="F1026" i="6"/>
  <c r="F619" i="6"/>
  <c r="F620" i="6"/>
  <c r="F704" i="6"/>
  <c r="F828" i="6"/>
  <c r="F621" i="6"/>
  <c r="F407" i="6"/>
  <c r="F190" i="6"/>
  <c r="F145" i="6"/>
  <c r="F645" i="6"/>
  <c r="F829" i="6"/>
  <c r="F720" i="6"/>
  <c r="F884" i="6"/>
  <c r="F191" i="6"/>
  <c r="F146" i="6"/>
  <c r="F505" i="6"/>
  <c r="F459" i="6"/>
  <c r="F646" i="6"/>
  <c r="F705" i="6"/>
  <c r="F147" i="6"/>
  <c r="F290" i="6"/>
  <c r="F706" i="6"/>
  <c r="F192" i="6"/>
  <c r="F337" i="6"/>
  <c r="F539" i="6"/>
  <c r="F460" i="6"/>
  <c r="F809" i="6"/>
  <c r="F193" i="6"/>
  <c r="F338" i="6"/>
  <c r="F707" i="6"/>
  <c r="F408" i="6"/>
  <c r="F721" i="6"/>
  <c r="F722" i="6"/>
  <c r="F674" i="6"/>
  <c r="F675" i="6"/>
  <c r="F647" i="6"/>
  <c r="F723" i="6"/>
  <c r="F648" i="6"/>
  <c r="F724" i="6"/>
  <c r="F725" i="6"/>
  <c r="F649" i="6"/>
  <c r="F840" i="6"/>
  <c r="F237" i="6"/>
  <c r="F676" i="6"/>
  <c r="F841" i="6"/>
  <c r="F861" i="6"/>
  <c r="F726" i="6"/>
  <c r="F830" i="6"/>
  <c r="F1059" i="6"/>
  <c r="F998" i="6"/>
  <c r="F842" i="6"/>
  <c r="F339" i="6"/>
  <c r="F340" i="6"/>
  <c r="F843" i="6"/>
  <c r="F844" i="6"/>
  <c r="F845" i="6"/>
  <c r="F461" i="6"/>
  <c r="F677" i="6"/>
  <c r="F341" i="6"/>
  <c r="F650" i="6"/>
  <c r="F741" i="6"/>
  <c r="F846" i="6"/>
  <c r="F742" i="6"/>
  <c r="F727" i="6"/>
  <c r="F678" i="6"/>
  <c r="F761" i="6"/>
  <c r="F862" i="6"/>
  <c r="F679" i="6"/>
  <c r="F762" i="6"/>
  <c r="F763" i="6"/>
  <c r="F651" i="6"/>
  <c r="F764" i="6"/>
  <c r="F342" i="6"/>
  <c r="F765" i="6"/>
  <c r="F540" i="6"/>
  <c r="F778" i="6"/>
  <c r="F652" i="6"/>
  <c r="F863" i="6"/>
  <c r="F914" i="6"/>
  <c r="F622" i="6"/>
  <c r="F577" i="6"/>
  <c r="F680" i="6"/>
  <c r="F766" i="6"/>
  <c r="F864" i="6"/>
  <c r="F409" i="6"/>
  <c r="F506" i="6"/>
  <c r="F343" i="6"/>
  <c r="F291" i="6"/>
  <c r="F507" i="6"/>
  <c r="F779" i="6"/>
  <c r="F931" i="6"/>
  <c r="F344" i="6"/>
  <c r="F932" i="6"/>
  <c r="F933" i="6"/>
  <c r="F780" i="6"/>
  <c r="F969" i="6"/>
  <c r="F915" i="6"/>
  <c r="F999" i="6"/>
  <c r="F345" i="6"/>
  <c r="F885" i="6"/>
  <c r="F952" i="6"/>
  <c r="F791" i="6"/>
  <c r="F916" i="6"/>
  <c r="F970" i="6"/>
  <c r="F1000" i="6"/>
  <c r="F346" i="6"/>
  <c r="F1027" i="6"/>
  <c r="F886" i="6"/>
  <c r="F1028" i="6"/>
  <c r="F953" i="6"/>
  <c r="F347" i="6"/>
  <c r="F887" i="6"/>
  <c r="F792" i="6"/>
  <c r="F888" i="6"/>
  <c r="F348" i="6"/>
  <c r="F971" i="6"/>
  <c r="F810" i="6"/>
  <c r="F972" i="6"/>
  <c r="F973" i="6"/>
  <c r="F743" i="6"/>
  <c r="F811" i="6"/>
  <c r="F349" i="6"/>
  <c r="F793" i="6"/>
  <c r="F781" i="6"/>
  <c r="F508" i="6"/>
  <c r="F812" i="6"/>
  <c r="F934" i="6"/>
  <c r="F813" i="6"/>
  <c r="F410" i="6"/>
  <c r="F744" i="6"/>
  <c r="F974" i="6"/>
  <c r="F509" i="6"/>
  <c r="F814" i="6"/>
  <c r="F1001" i="6"/>
  <c r="F975" i="6"/>
  <c r="F976" i="6"/>
  <c r="F541" i="6"/>
  <c r="F1042" i="6"/>
  <c r="F935" i="6"/>
  <c r="F815" i="6"/>
  <c r="F794" i="6"/>
  <c r="F1002" i="6"/>
  <c r="F816" i="6"/>
  <c r="F1043" i="6"/>
  <c r="F411" i="6"/>
  <c r="F1053" i="6"/>
  <c r="F1054" i="6"/>
  <c r="F917" i="6"/>
  <c r="F795" i="6"/>
  <c r="F796" i="6"/>
  <c r="F412" i="6"/>
  <c r="F148" i="6"/>
  <c r="F510" i="6"/>
  <c r="F1044" i="6"/>
  <c r="F745" i="6"/>
  <c r="F238" i="6"/>
  <c r="F1045" i="6"/>
  <c r="F954" i="6"/>
  <c r="F462" i="6"/>
  <c r="F413" i="6"/>
  <c r="F239" i="6"/>
  <c r="F414" i="6"/>
  <c r="F1061" i="6"/>
  <c r="F463" i="6"/>
  <c r="F464" i="6"/>
  <c r="F1029" i="6"/>
  <c r="F350" i="6"/>
  <c r="F415" i="6"/>
  <c r="F194" i="6"/>
  <c r="F465" i="6"/>
  <c r="F416" i="6"/>
  <c r="F417" i="6"/>
  <c r="F901" i="6"/>
  <c r="F418" i="6"/>
  <c r="F1062" i="6"/>
  <c r="F1063" i="6"/>
  <c r="F419" i="6"/>
  <c r="F936" i="6"/>
  <c r="F511" i="6"/>
  <c r="F937" i="6"/>
  <c r="F111" i="6"/>
  <c r="F918" i="6"/>
  <c r="F149" i="6"/>
  <c r="F512" i="6"/>
  <c r="F542" i="6"/>
  <c r="F977" i="6"/>
  <c r="F681" i="6"/>
  <c r="F865" i="6"/>
  <c r="F59" i="6"/>
  <c r="F543" i="6"/>
  <c r="F544" i="6"/>
  <c r="F682" i="6"/>
  <c r="F545" i="6"/>
  <c r="F195" i="6"/>
  <c r="F831" i="6"/>
  <c r="F196" i="6"/>
  <c r="F197" i="6"/>
  <c r="F817" i="6"/>
  <c r="F546" i="6"/>
  <c r="F728" i="6"/>
  <c r="F797" i="6"/>
  <c r="F955" i="6"/>
  <c r="F240" i="6"/>
  <c r="F547" i="6"/>
  <c r="F513" i="6"/>
  <c r="F746" i="6"/>
  <c r="F1055" i="6"/>
  <c r="F578" i="6"/>
  <c r="F683" i="6"/>
  <c r="F818" i="6"/>
  <c r="F1003" i="6"/>
  <c r="F729" i="6"/>
  <c r="F747" i="6"/>
  <c r="F798" i="6"/>
  <c r="F832" i="6"/>
  <c r="F866" i="6"/>
  <c r="F867" i="6"/>
  <c r="F653" i="6"/>
  <c r="F654" i="6"/>
  <c r="F420" i="6"/>
  <c r="F978" i="6"/>
  <c r="F938" i="6"/>
  <c r="F939" i="6"/>
  <c r="F979" i="6"/>
  <c r="F940" i="6"/>
  <c r="F956" i="6"/>
  <c r="F980" i="6"/>
  <c r="F1004" i="6"/>
  <c r="F1030" i="6"/>
  <c r="F981" i="6"/>
  <c r="F1046" i="6"/>
  <c r="F1031" i="6"/>
  <c r="F1032" i="6"/>
  <c r="F889" i="6"/>
  <c r="F982" i="6"/>
  <c r="F868" i="6"/>
  <c r="F902" i="6"/>
  <c r="F890" i="6"/>
  <c r="F548" i="6"/>
  <c r="F869" i="6"/>
  <c r="F870" i="6"/>
  <c r="F871" i="6"/>
  <c r="F872" i="6"/>
  <c r="F1005" i="6"/>
  <c r="F847" i="6"/>
  <c r="F623" i="6"/>
  <c r="F848" i="6"/>
  <c r="F849" i="6"/>
  <c r="F819" i="6"/>
  <c r="F421" i="6"/>
  <c r="F782" i="6"/>
  <c r="F1033" i="6"/>
  <c r="F903" i="6"/>
  <c r="F767" i="6"/>
  <c r="F579" i="6"/>
  <c r="F351" i="6"/>
  <c r="F352" i="6"/>
  <c r="F580" i="6"/>
  <c r="F581" i="6"/>
  <c r="F292" i="6"/>
  <c r="F353" i="6"/>
  <c r="F293" i="6"/>
  <c r="F422" i="6"/>
  <c r="F354" i="6"/>
  <c r="F582" i="6"/>
  <c r="F423" i="6"/>
  <c r="F424" i="6"/>
  <c r="F425" i="6"/>
  <c r="F294" i="6"/>
  <c r="F426" i="6"/>
  <c r="F583" i="6"/>
  <c r="F427" i="6"/>
  <c r="F584" i="6"/>
  <c r="F585" i="6"/>
  <c r="F355" i="6"/>
  <c r="F586" i="6"/>
  <c r="F356" i="6"/>
  <c r="F428" i="6"/>
  <c r="F357" i="6"/>
  <c r="F358" i="6"/>
  <c r="F514" i="6"/>
  <c r="F295" i="6"/>
  <c r="F549" i="6"/>
  <c r="F624" i="6"/>
  <c r="F359" i="6"/>
  <c r="F587" i="6"/>
  <c r="F684" i="6"/>
  <c r="F1006" i="6"/>
  <c r="F919" i="6"/>
  <c r="F941" i="6"/>
  <c r="F550" i="6"/>
  <c r="F296" i="6"/>
  <c r="F297" i="6"/>
  <c r="F429" i="6"/>
  <c r="F551" i="6"/>
  <c r="F552" i="6"/>
  <c r="F466" i="6"/>
  <c r="F820" i="6"/>
  <c r="F942" i="6"/>
  <c r="F553" i="6"/>
  <c r="F983" i="6"/>
  <c r="F873" i="6"/>
  <c r="F554" i="6"/>
  <c r="F748" i="6"/>
  <c r="F241" i="6"/>
  <c r="F298" i="6"/>
  <c r="F112" i="6"/>
  <c r="F360" i="6"/>
  <c r="F430" i="6"/>
  <c r="F361" i="6"/>
  <c r="F874" i="6"/>
  <c r="F730" i="6"/>
  <c r="F555" i="6"/>
  <c r="F362" i="6"/>
  <c r="F299" i="6"/>
  <c r="F515" i="6"/>
  <c r="F516" i="6"/>
  <c r="F363" i="6"/>
  <c r="F891" i="6"/>
  <c r="F850" i="6"/>
  <c r="F517" i="6"/>
  <c r="F821" i="6"/>
  <c r="F783" i="6"/>
  <c r="F904" i="6"/>
  <c r="F905" i="6"/>
  <c r="F300" i="6"/>
  <c r="F431" i="6"/>
  <c r="F588" i="6"/>
  <c r="F467" i="6"/>
  <c r="F518" i="6"/>
  <c r="F242" i="6"/>
  <c r="F301" i="6"/>
  <c r="F784" i="6"/>
  <c r="F749" i="6"/>
  <c r="F364" i="6"/>
  <c r="F302" i="6"/>
  <c r="F303" i="6"/>
  <c r="F468" i="6"/>
  <c r="F920" i="6"/>
  <c r="F519" i="6"/>
  <c r="F892" i="6"/>
  <c r="F520" i="6"/>
  <c r="F469" i="6"/>
  <c r="F29" i="6"/>
  <c r="F470" i="6"/>
  <c r="F243" i="6"/>
  <c r="F731" i="6"/>
  <c r="F198" i="6"/>
  <c r="F244" i="6"/>
  <c r="F245" i="6"/>
  <c r="F113" i="6"/>
  <c r="F365" i="6"/>
  <c r="F833" i="6"/>
  <c r="F471" i="6"/>
  <c r="F304" i="6"/>
  <c r="F472" i="6"/>
  <c r="F893" i="6"/>
  <c r="F473" i="6"/>
  <c r="F366" i="6"/>
  <c r="F984" i="6"/>
  <c r="F474" i="6"/>
  <c r="F957" i="6"/>
  <c r="F246" i="6"/>
  <c r="F247" i="6"/>
  <c r="F475" i="6"/>
  <c r="F432" i="6"/>
  <c r="F589" i="6"/>
  <c r="F367" i="6"/>
  <c r="F590" i="6"/>
  <c r="F476" i="6"/>
  <c r="F305" i="6"/>
  <c r="F368" i="6"/>
  <c r="F150" i="6"/>
  <c r="F114" i="6"/>
  <c r="F248" i="6"/>
  <c r="F1064" i="6"/>
  <c r="F625" i="6"/>
  <c r="F477" i="6"/>
  <c r="F708" i="6"/>
  <c r="F1007" i="6"/>
  <c r="F655" i="6"/>
  <c r="F799" i="6"/>
  <c r="F921" i="6"/>
  <c r="F958" i="6"/>
  <c r="F478" i="6"/>
  <c r="F709" i="6"/>
  <c r="F591" i="6"/>
  <c r="F249" i="6"/>
  <c r="F250" i="6"/>
  <c r="F306" i="6"/>
  <c r="F369" i="6"/>
  <c r="F710" i="6"/>
  <c r="F479" i="6"/>
  <c r="F834" i="6"/>
  <c r="F480" i="6"/>
  <c r="F1008" i="6"/>
  <c r="F370" i="6"/>
  <c r="F307" i="6"/>
  <c r="F959" i="6"/>
  <c r="F592" i="6"/>
  <c r="F800" i="6"/>
  <c r="F656" i="6"/>
  <c r="F822" i="6"/>
  <c r="F251" i="6"/>
  <c r="F371" i="6"/>
  <c r="F626" i="6"/>
  <c r="F308" i="6"/>
  <c r="F481" i="6"/>
  <c r="F985" i="6"/>
  <c r="F593" i="6"/>
  <c r="F309" i="6"/>
  <c r="F521" i="6"/>
  <c r="F922" i="6"/>
  <c r="F310" i="6"/>
  <c r="F482" i="6"/>
  <c r="F483" i="6"/>
  <c r="F484" i="6"/>
  <c r="F199" i="6"/>
  <c r="F372" i="6"/>
  <c r="F252" i="6"/>
  <c r="F522" i="6"/>
  <c r="F894" i="6"/>
  <c r="F485" i="6"/>
  <c r="F627" i="6"/>
  <c r="F628" i="6"/>
  <c r="F594" i="6"/>
  <c r="F200" i="6"/>
  <c r="F433" i="6"/>
  <c r="F311" i="6"/>
  <c r="F986" i="6"/>
  <c r="F60" i="6"/>
  <c r="F486" i="6"/>
  <c r="F523" i="6"/>
  <c r="F253" i="6"/>
  <c r="F373" i="6"/>
  <c r="F115" i="6"/>
  <c r="F201" i="6"/>
  <c r="F524" i="6"/>
  <c r="F434" i="6"/>
  <c r="F435" i="6"/>
  <c r="F374" i="6"/>
  <c r="F116" i="6"/>
  <c r="F151" i="6"/>
  <c r="F436" i="6"/>
  <c r="F375" i="6"/>
  <c r="F487" i="6"/>
  <c r="F801" i="6"/>
  <c r="F376" i="6"/>
  <c r="F312" i="6"/>
  <c r="F437" i="6"/>
  <c r="F377" i="6"/>
  <c r="F378" i="6"/>
  <c r="F595" i="6"/>
  <c r="F1009" i="6"/>
  <c r="F987" i="6"/>
  <c r="F768" i="6"/>
  <c r="F152" i="6"/>
  <c r="F379" i="6"/>
  <c r="F438" i="6"/>
  <c r="F313" i="6"/>
  <c r="F61" i="6"/>
  <c r="F439" i="6"/>
  <c r="F488" i="6"/>
  <c r="F254" i="6"/>
  <c r="F769" i="6"/>
  <c r="F255" i="6"/>
  <c r="F380" i="6"/>
  <c r="F1060" i="6"/>
  <c r="F256" i="6"/>
  <c r="F257" i="6"/>
  <c r="F785" i="6"/>
  <c r="F202" i="6"/>
  <c r="F823" i="6"/>
  <c r="F153" i="6"/>
  <c r="F556" i="6"/>
  <c r="F525" i="6"/>
  <c r="F117" i="6"/>
  <c r="F154" i="6"/>
  <c r="F1047" i="6"/>
  <c r="F685" i="6"/>
  <c r="F203" i="6"/>
  <c r="F258" i="6"/>
  <c r="F155" i="6"/>
  <c r="F314" i="6"/>
  <c r="F526" i="6"/>
  <c r="F557" i="6"/>
  <c r="F156" i="6"/>
  <c r="F1034" i="6"/>
  <c r="F596" i="6"/>
  <c r="F597" i="6"/>
  <c r="F118" i="6"/>
  <c r="F527" i="6"/>
  <c r="F381" i="6"/>
  <c r="F657" i="6"/>
  <c r="F528" i="6"/>
  <c r="F1035" i="6"/>
  <c r="F906" i="6"/>
  <c r="F824" i="6"/>
  <c r="F711" i="6"/>
  <c r="F988" i="6"/>
  <c r="F658" i="6"/>
  <c r="F770" i="6"/>
  <c r="F989" i="6"/>
  <c r="F686" i="6"/>
  <c r="F825" i="6"/>
  <c r="F851" i="6"/>
  <c r="F852" i="6"/>
  <c r="F382" i="6"/>
  <c r="F1010" i="6"/>
  <c r="F1011" i="6"/>
  <c r="F598" i="6"/>
  <c r="F687" i="6"/>
  <c r="F529" i="6"/>
  <c r="F157" i="6"/>
  <c r="F315" i="6"/>
  <c r="F895" i="6"/>
  <c r="F383" i="6"/>
  <c r="F599" i="6"/>
  <c r="F489" i="6"/>
  <c r="F158" i="6"/>
  <c r="F688" i="6"/>
  <c r="F384" i="6"/>
  <c r="F732" i="6"/>
  <c r="F119" i="6"/>
  <c r="F120" i="6"/>
  <c r="F440" i="6"/>
  <c r="F750" i="6"/>
  <c r="F786" i="6"/>
  <c r="F733" i="6"/>
  <c r="F751" i="6"/>
  <c r="F159" i="6"/>
  <c r="F659" i="6"/>
  <c r="F121" i="6"/>
  <c r="F771" i="6"/>
  <c r="F734" i="6"/>
  <c r="F787" i="6"/>
  <c r="F689" i="6"/>
  <c r="F629" i="6"/>
  <c r="F660" i="6"/>
  <c r="F802" i="6"/>
  <c r="F772" i="6"/>
  <c r="F490" i="6"/>
  <c r="F160" i="6"/>
  <c r="F630" i="6"/>
  <c r="F631" i="6"/>
  <c r="F632" i="6"/>
  <c r="F122" i="6"/>
  <c r="F712" i="6"/>
  <c r="F316" i="6"/>
  <c r="F259" i="6"/>
  <c r="F123" i="6"/>
  <c r="F690" i="6"/>
  <c r="F752" i="6"/>
  <c r="F600" i="6"/>
  <c r="F773" i="6"/>
  <c r="F753" i="6"/>
  <c r="F754" i="6"/>
  <c r="F441" i="6"/>
  <c r="F260" i="6"/>
  <c r="F735" i="6"/>
  <c r="F661" i="6"/>
  <c r="F261" i="6"/>
  <c r="F161" i="6"/>
  <c r="F736" i="6"/>
  <c r="F737" i="6"/>
  <c r="F691" i="6"/>
  <c r="F713" i="6"/>
  <c r="F692" i="6"/>
  <c r="F693" i="6"/>
  <c r="F694" i="6"/>
  <c r="F875" i="6"/>
  <c r="F601" i="6"/>
  <c r="F602" i="6"/>
  <c r="F695" i="6"/>
  <c r="F633" i="6"/>
  <c r="F662" i="6"/>
  <c r="F204" i="6"/>
  <c r="F442" i="6"/>
  <c r="F634" i="6"/>
  <c r="F162" i="6"/>
  <c r="F696" i="6"/>
  <c r="F714" i="6"/>
  <c r="F385" i="6"/>
  <c r="F443" i="6"/>
  <c r="F262" i="6"/>
  <c r="F530" i="6"/>
  <c r="F124" i="6"/>
  <c r="F663" i="6"/>
  <c r="F664" i="6"/>
  <c r="F1012" i="6"/>
  <c r="F386" i="6"/>
  <c r="F665" i="6"/>
  <c r="F715" i="6"/>
  <c r="F1048" i="6"/>
  <c r="F444" i="6"/>
  <c r="F907" i="6"/>
  <c r="F666" i="6"/>
  <c r="F62" i="6"/>
  <c r="F603" i="6"/>
  <c r="F491" i="6"/>
  <c r="F635" i="6"/>
  <c r="F263" i="6"/>
  <c r="F317" i="6"/>
  <c r="F492" i="6"/>
  <c r="F318" i="6"/>
  <c r="F264" i="6"/>
  <c r="F387" i="6"/>
  <c r="F531" i="6"/>
  <c r="F388" i="6"/>
  <c r="F265" i="6"/>
  <c r="F319" i="6"/>
  <c r="F163" i="6"/>
  <c r="F320" i="6"/>
  <c r="F266" i="6"/>
  <c r="F2" i="6"/>
  <c r="F445" i="6"/>
  <c r="F493" i="6"/>
  <c r="F494" i="6"/>
  <c r="F636" i="6"/>
  <c r="F267" i="6"/>
  <c r="F205" i="6"/>
  <c r="F495" i="6"/>
  <c r="F125" i="6"/>
  <c r="F389" i="6"/>
  <c r="F206" i="6"/>
  <c r="F532" i="6"/>
  <c r="F390" i="6"/>
  <c r="F321" i="6"/>
  <c r="F558" i="6"/>
  <c r="F391" i="6"/>
  <c r="F322" i="6"/>
  <c r="F207" i="6"/>
  <c r="F208" i="6"/>
  <c r="F637" i="6"/>
  <c r="F1013" i="6"/>
  <c r="F268" i="6"/>
  <c r="F323" i="6"/>
  <c r="F392" i="6"/>
  <c r="F559" i="6"/>
  <c r="F209" i="6"/>
  <c r="F210" i="6"/>
  <c r="F393" i="6"/>
  <c r="F496" i="6"/>
  <c r="F269" i="6"/>
  <c r="F853" i="6"/>
  <c r="F604" i="6"/>
  <c r="F697" i="6"/>
  <c r="F835" i="6"/>
  <c r="F990" i="6"/>
  <c r="F803" i="6"/>
  <c r="F446" i="6"/>
  <c r="F1014" i="6"/>
  <c r="F270" i="6"/>
  <c r="F716" i="6"/>
  <c r="F738" i="6"/>
  <c r="F698" i="6"/>
  <c r="F896" i="6"/>
  <c r="F1015" i="6"/>
  <c r="F667" i="6"/>
  <c r="F1016" i="6"/>
  <c r="F1036" i="6"/>
  <c r="F1037" i="6"/>
  <c r="F324" i="6"/>
  <c r="F943" i="6"/>
  <c r="F325" i="6"/>
  <c r="F668" i="6"/>
  <c r="F788" i="6"/>
  <c r="F497" i="6"/>
  <c r="F394" i="6"/>
  <c r="F211" i="6"/>
  <c r="F960" i="6"/>
  <c r="F699" i="6"/>
  <c r="F908" i="6"/>
  <c r="F498" i="6"/>
  <c r="F923" i="6"/>
  <c r="F924" i="6"/>
  <c r="F991" i="6"/>
  <c r="F992" i="6"/>
  <c r="F876" i="6"/>
  <c r="F826" i="6"/>
  <c r="F944" i="6"/>
  <c r="F164" i="6"/>
  <c r="F961" i="6"/>
  <c r="F212" i="6"/>
  <c r="F499" i="6"/>
  <c r="F1038" i="6"/>
  <c r="F500" i="6"/>
  <c r="F395" i="6"/>
  <c r="F755" i="6"/>
  <c r="F925" i="6"/>
  <c r="F605" i="6"/>
  <c r="F877" i="6"/>
  <c r="F717" i="6"/>
  <c r="F854" i="6"/>
  <c r="F326" i="6"/>
  <c r="F396" i="6"/>
  <c r="F213" i="6"/>
  <c r="F669" i="6"/>
  <c r="F756" i="6"/>
  <c r="F804" i="6"/>
  <c r="F993" i="6"/>
  <c r="F214" i="6"/>
  <c r="F805" i="6"/>
  <c r="F700" i="6"/>
  <c r="F533" i="6"/>
  <c r="F897" i="6"/>
  <c r="F638" i="6"/>
  <c r="F855" i="6"/>
  <c r="F560" i="6"/>
  <c r="F774" i="6"/>
  <c r="F534" i="6"/>
  <c r="F561" i="6"/>
  <c r="F1056" i="6"/>
  <c r="F856" i="6"/>
  <c r="F857" i="6"/>
  <c r="F639" i="6"/>
  <c r="F271" i="6"/>
  <c r="F63" i="6"/>
  <c r="F878" i="6"/>
  <c r="F757" i="6"/>
  <c r="F606" i="6"/>
  <c r="F165" i="6"/>
  <c r="F789" i="6"/>
  <c r="F215" i="6"/>
  <c r="F562" i="6"/>
  <c r="F166" i="6"/>
  <c r="F397" i="6"/>
  <c r="F398" i="6"/>
  <c r="F501" i="6"/>
  <c r="F806" i="6"/>
  <c r="F790" i="6"/>
  <c r="F807" i="6"/>
  <c r="F535" i="6"/>
  <c r="F808" i="6"/>
  <c r="F399" i="6"/>
  <c r="F216" i="6"/>
  <c r="F858" i="6"/>
  <c r="F718" i="6"/>
  <c r="F563" i="6"/>
  <c r="F879" i="6"/>
  <c r="F994" i="6"/>
  <c r="F1017" i="6"/>
  <c r="F400" i="6"/>
  <c r="F564" i="6"/>
  <c r="F1018" i="6"/>
  <c r="F670" i="6"/>
  <c r="F739" i="6"/>
  <c r="F945" i="6"/>
  <c r="F565" i="6"/>
  <c r="F401" i="6"/>
  <c r="F402" i="6"/>
  <c r="F217" i="6"/>
  <c r="F926" i="6"/>
  <c r="F909" i="6"/>
  <c r="F447" i="6"/>
  <c r="F167" i="6"/>
  <c r="F836" i="6"/>
  <c r="F64" i="6"/>
  <c r="F65" i="6"/>
  <c r="F701" i="6"/>
  <c r="F327" i="6"/>
  <c r="F66" i="6"/>
  <c r="F218" i="6"/>
  <c r="F775" i="6"/>
  <c r="F880" i="6"/>
  <c r="F448" i="6"/>
  <c r="F168" i="6"/>
  <c r="F126" i="6"/>
  <c r="F536" i="6"/>
  <c r="F640" i="6"/>
  <c r="F946" i="6"/>
  <c r="F947" i="6"/>
  <c r="F127" i="6"/>
  <c r="F128" i="6"/>
  <c r="F859" i="6"/>
  <c r="F129" i="6"/>
  <c r="F67" i="6"/>
  <c r="F995" i="6"/>
  <c r="F68" i="6"/>
  <c r="F130" i="6"/>
  <c r="F719" i="6"/>
  <c r="F69" i="6"/>
  <c r="F70" i="6"/>
  <c r="F71" i="6"/>
  <c r="F641" i="6"/>
  <c r="F328" i="6"/>
  <c r="F131" i="6"/>
  <c r="F449" i="6"/>
  <c r="F403" i="6"/>
  <c r="F404" i="6"/>
  <c r="F776" i="6"/>
  <c r="F642" i="6"/>
  <c r="F671" i="6"/>
  <c r="F72" i="6"/>
  <c r="F272" i="6"/>
  <c r="F132" i="6"/>
  <c r="F405" i="6"/>
  <c r="F219" i="6"/>
  <c r="F1019" i="6"/>
  <c r="F169" i="6"/>
  <c r="F881" i="6"/>
  <c r="F73" i="6"/>
  <c r="F777" i="6"/>
  <c r="F220" i="6"/>
  <c r="F170" i="6"/>
  <c r="F329" i="6"/>
  <c r="F133" i="6"/>
  <c r="F74" i="6"/>
  <c r="F75" i="6"/>
  <c r="F76" i="6"/>
  <c r="F77" i="6"/>
  <c r="F30" i="6"/>
  <c r="F78" i="6"/>
  <c r="F79" i="6"/>
  <c r="F80" i="6"/>
  <c r="F81" i="6"/>
  <c r="F82" i="6"/>
  <c r="F83" i="6"/>
  <c r="F84" i="6"/>
  <c r="F85" i="6"/>
  <c r="F86" i="6"/>
  <c r="F87" i="6"/>
  <c r="F88" i="6"/>
  <c r="F31" i="6"/>
  <c r="F89" i="6"/>
  <c r="F90" i="6"/>
  <c r="F91" i="6"/>
  <c r="F92" i="6"/>
  <c r="F32" i="6"/>
  <c r="F93" i="6"/>
  <c r="F33" i="6"/>
  <c r="F94" i="6"/>
  <c r="F34" i="6"/>
  <c r="F95" i="6"/>
  <c r="F96" i="6"/>
  <c r="F35" i="6"/>
  <c r="F97" i="6"/>
  <c r="F36" i="6"/>
  <c r="F98" i="6"/>
  <c r="F99" i="6"/>
  <c r="F37" i="6"/>
  <c r="F100" i="6"/>
  <c r="F101" i="6"/>
  <c r="F38" i="6"/>
  <c r="F39" i="6"/>
  <c r="F40" i="6"/>
  <c r="F102" i="6"/>
  <c r="F103" i="6"/>
  <c r="F41" i="6"/>
  <c r="F134" i="6"/>
  <c r="F607" i="6"/>
  <c r="F42" i="6"/>
  <c r="F43" i="6"/>
  <c r="F44" i="6"/>
  <c r="F104" i="6"/>
  <c r="F45" i="6"/>
  <c r="F46" i="6"/>
  <c r="F47" i="6"/>
  <c r="F11" i="6"/>
  <c r="F48" i="6"/>
  <c r="F221" i="6"/>
  <c r="F105" i="6"/>
  <c r="F49" i="6"/>
  <c r="F50" i="6"/>
  <c r="F12" i="6"/>
  <c r="F13" i="6"/>
  <c r="F51" i="6"/>
  <c r="F14" i="6"/>
  <c r="F15" i="6"/>
  <c r="F52" i="6"/>
  <c r="F53" i="6"/>
  <c r="F882" i="6"/>
  <c r="F171" i="6"/>
  <c r="F54" i="6"/>
  <c r="F16" i="6"/>
  <c r="F17" i="6"/>
  <c r="F3" i="6"/>
  <c r="F18" i="6"/>
  <c r="F135" i="6"/>
  <c r="F55" i="6"/>
  <c r="F56" i="6"/>
  <c r="F19" i="6"/>
  <c r="F5" i="6"/>
  <c r="F6" i="6"/>
  <c r="F20" i="6"/>
  <c r="F21" i="6"/>
  <c r="F22" i="6"/>
  <c r="F23" i="6"/>
  <c r="F24" i="6"/>
  <c r="F25" i="6"/>
  <c r="F927" i="6"/>
  <c r="F26" i="6"/>
  <c r="F27" i="6"/>
  <c r="F28" i="6"/>
  <c r="F7" i="6"/>
  <c r="F8" i="6"/>
  <c r="F9" i="6"/>
  <c r="F4" i="6"/>
  <c r="F502" i="6"/>
  <c r="F10" i="6"/>
  <c r="F273" i="6"/>
  <c r="F57" i="6"/>
  <c r="C106" i="6"/>
  <c r="C898" i="6"/>
  <c r="C758" i="6"/>
  <c r="C450" i="6"/>
  <c r="C759" i="6"/>
  <c r="C330" i="6"/>
  <c r="C331" i="6"/>
  <c r="C136" i="6"/>
  <c r="C222" i="6"/>
  <c r="C883" i="6"/>
  <c r="C107" i="6"/>
  <c r="C643" i="6"/>
  <c r="C137" i="6"/>
  <c r="C138" i="6"/>
  <c r="C566" i="6"/>
  <c r="C503" i="6"/>
  <c r="C172" i="6"/>
  <c r="C274" i="6"/>
  <c r="C173" i="6"/>
  <c r="C1057" i="6"/>
  <c r="C139" i="6"/>
  <c r="C451" i="6"/>
  <c r="C174" i="6"/>
  <c r="C609" i="6"/>
  <c r="C275" i="6"/>
  <c r="C910" i="6"/>
  <c r="C827" i="6"/>
  <c r="C899" i="6"/>
  <c r="C1039" i="6"/>
  <c r="C537" i="6"/>
  <c r="C900" i="6"/>
  <c r="C223" i="6"/>
  <c r="C928" i="6"/>
  <c r="C962" i="6"/>
  <c r="C1020" i="6"/>
  <c r="C948" i="6"/>
  <c r="C276" i="6"/>
  <c r="C277" i="6"/>
  <c r="C1021" i="6"/>
  <c r="C963" i="6"/>
  <c r="C224" i="6"/>
  <c r="C996" i="6"/>
  <c r="C175" i="6"/>
  <c r="C567" i="6"/>
  <c r="C278" i="6"/>
  <c r="C740" i="6"/>
  <c r="C1040" i="6"/>
  <c r="C760" i="6"/>
  <c r="C452" i="6"/>
  <c r="C1022" i="6"/>
  <c r="C964" i="6"/>
  <c r="C225" i="6"/>
  <c r="C644" i="6"/>
  <c r="C226" i="6"/>
  <c r="C453" i="6"/>
  <c r="C949" i="6"/>
  <c r="C610" i="6"/>
  <c r="C279" i="6"/>
  <c r="C227" i="6"/>
  <c r="C332" i="6"/>
  <c r="C108" i="6"/>
  <c r="C333" i="6"/>
  <c r="C1023" i="6"/>
  <c r="C228" i="6"/>
  <c r="C109" i="6"/>
  <c r="C454" i="6"/>
  <c r="C140" i="6"/>
  <c r="C1024" i="6"/>
  <c r="C504" i="6"/>
  <c r="C229" i="6"/>
  <c r="C568" i="6"/>
  <c r="C230" i="6"/>
  <c r="C280" i="6"/>
  <c r="C281" i="6"/>
  <c r="C672" i="6"/>
  <c r="C1066" i="6"/>
  <c r="C569" i="6"/>
  <c r="C702" i="6"/>
  <c r="C282" i="6"/>
  <c r="C231" i="6"/>
  <c r="C283" i="6"/>
  <c r="C110" i="6"/>
  <c r="C176" i="6"/>
  <c r="C1025" i="6"/>
  <c r="C1049" i="6"/>
  <c r="C1050" i="6"/>
  <c r="C232" i="6"/>
  <c r="C570" i="6"/>
  <c r="C284" i="6"/>
  <c r="C177" i="6"/>
  <c r="C285" i="6"/>
  <c r="C233" i="6"/>
  <c r="C571" i="6"/>
  <c r="C929" i="6"/>
  <c r="C178" i="6"/>
  <c r="C572" i="6"/>
  <c r="C911" i="6"/>
  <c r="C179" i="6"/>
  <c r="C965" i="6"/>
  <c r="C234" i="6"/>
  <c r="C455" i="6"/>
  <c r="C180" i="6"/>
  <c r="C966" i="6"/>
  <c r="C406" i="6"/>
  <c r="C235" i="6"/>
  <c r="C286" i="6"/>
  <c r="C573" i="6"/>
  <c r="C912" i="6"/>
  <c r="C967" i="6"/>
  <c r="C930" i="6"/>
  <c r="C334" i="6"/>
  <c r="C181" i="6"/>
  <c r="C58" i="6"/>
  <c r="C456" i="6"/>
  <c r="C1065" i="6"/>
  <c r="C574" i="6"/>
  <c r="C141" i="6"/>
  <c r="C335" i="6"/>
  <c r="C538" i="6"/>
  <c r="C1058" i="6"/>
  <c r="C950" i="6"/>
  <c r="C182" i="6"/>
  <c r="C575" i="6"/>
  <c r="C913" i="6"/>
  <c r="C968" i="6"/>
  <c r="C183" i="6"/>
  <c r="C997" i="6"/>
  <c r="C611" i="6"/>
  <c r="C184" i="6"/>
  <c r="C837" i="6"/>
  <c r="C142" i="6"/>
  <c r="C1041" i="6"/>
  <c r="C143" i="6"/>
  <c r="C185" i="6"/>
  <c r="C236" i="6"/>
  <c r="C457" i="6"/>
  <c r="C287" i="6"/>
  <c r="C951" i="6"/>
  <c r="C336" i="6"/>
  <c r="C860" i="6"/>
  <c r="C288" i="6"/>
  <c r="C144" i="6"/>
  <c r="C576" i="6"/>
  <c r="C1051" i="6"/>
  <c r="C612" i="6"/>
  <c r="C613" i="6"/>
  <c r="C614" i="6"/>
  <c r="C1052" i="6"/>
  <c r="C289" i="6"/>
  <c r="C615" i="6"/>
  <c r="C186" i="6"/>
  <c r="C673" i="6"/>
  <c r="C187" i="6"/>
  <c r="C838" i="6"/>
  <c r="C839" i="6"/>
  <c r="C188" i="6"/>
  <c r="C616" i="6"/>
  <c r="C703" i="6"/>
  <c r="C458" i="6"/>
  <c r="C617" i="6"/>
  <c r="C189" i="6"/>
  <c r="C618" i="6"/>
  <c r="C1026" i="6"/>
  <c r="C619" i="6"/>
  <c r="C620" i="6"/>
  <c r="C704" i="6"/>
  <c r="C828" i="6"/>
  <c r="C621" i="6"/>
  <c r="C407" i="6"/>
  <c r="C190" i="6"/>
  <c r="C145" i="6"/>
  <c r="C645" i="6"/>
  <c r="C829" i="6"/>
  <c r="C720" i="6"/>
  <c r="C884" i="6"/>
  <c r="C191" i="6"/>
  <c r="C146" i="6"/>
  <c r="C505" i="6"/>
  <c r="C459" i="6"/>
  <c r="C646" i="6"/>
  <c r="C705" i="6"/>
  <c r="C147" i="6"/>
  <c r="C290" i="6"/>
  <c r="C706" i="6"/>
  <c r="C192" i="6"/>
  <c r="C337" i="6"/>
  <c r="C539" i="6"/>
  <c r="C460" i="6"/>
  <c r="C809" i="6"/>
  <c r="C193" i="6"/>
  <c r="C338" i="6"/>
  <c r="C707" i="6"/>
  <c r="C408" i="6"/>
  <c r="C721" i="6"/>
  <c r="C722" i="6"/>
  <c r="C674" i="6"/>
  <c r="C675" i="6"/>
  <c r="C647" i="6"/>
  <c r="C723" i="6"/>
  <c r="C648" i="6"/>
  <c r="C724" i="6"/>
  <c r="C725" i="6"/>
  <c r="C649" i="6"/>
  <c r="C840" i="6"/>
  <c r="C237" i="6"/>
  <c r="C676" i="6"/>
  <c r="C841" i="6"/>
  <c r="C861" i="6"/>
  <c r="C726" i="6"/>
  <c r="C830" i="6"/>
  <c r="C1059" i="6"/>
  <c r="C998" i="6"/>
  <c r="C842" i="6"/>
  <c r="C339" i="6"/>
  <c r="C340" i="6"/>
  <c r="C843" i="6"/>
  <c r="C844" i="6"/>
  <c r="C845" i="6"/>
  <c r="C461" i="6"/>
  <c r="C677" i="6"/>
  <c r="C341" i="6"/>
  <c r="C650" i="6"/>
  <c r="C741" i="6"/>
  <c r="C846" i="6"/>
  <c r="C742" i="6"/>
  <c r="C727" i="6"/>
  <c r="C678" i="6"/>
  <c r="C761" i="6"/>
  <c r="C862" i="6"/>
  <c r="C679" i="6"/>
  <c r="C762" i="6"/>
  <c r="C763" i="6"/>
  <c r="C651" i="6"/>
  <c r="C764" i="6"/>
  <c r="C342" i="6"/>
  <c r="C765" i="6"/>
  <c r="C540" i="6"/>
  <c r="C778" i="6"/>
  <c r="C652" i="6"/>
  <c r="C863" i="6"/>
  <c r="C914" i="6"/>
  <c r="C622" i="6"/>
  <c r="C577" i="6"/>
  <c r="C680" i="6"/>
  <c r="C766" i="6"/>
  <c r="C864" i="6"/>
  <c r="C409" i="6"/>
  <c r="C506" i="6"/>
  <c r="C343" i="6"/>
  <c r="C291" i="6"/>
  <c r="C507" i="6"/>
  <c r="C779" i="6"/>
  <c r="C931" i="6"/>
  <c r="C344" i="6"/>
  <c r="C932" i="6"/>
  <c r="C933" i="6"/>
  <c r="C780" i="6"/>
  <c r="C969" i="6"/>
  <c r="C915" i="6"/>
  <c r="C999" i="6"/>
  <c r="C345" i="6"/>
  <c r="C885" i="6"/>
  <c r="C952" i="6"/>
  <c r="C791" i="6"/>
  <c r="C916" i="6"/>
  <c r="C970" i="6"/>
  <c r="C1000" i="6"/>
  <c r="C346" i="6"/>
  <c r="C1027" i="6"/>
  <c r="C886" i="6"/>
  <c r="C1028" i="6"/>
  <c r="C953" i="6"/>
  <c r="C347" i="6"/>
  <c r="C887" i="6"/>
  <c r="C792" i="6"/>
  <c r="C888" i="6"/>
  <c r="C348" i="6"/>
  <c r="C971" i="6"/>
  <c r="C810" i="6"/>
  <c r="C972" i="6"/>
  <c r="C973" i="6"/>
  <c r="C743" i="6"/>
  <c r="C811" i="6"/>
  <c r="C349" i="6"/>
  <c r="C793" i="6"/>
  <c r="C781" i="6"/>
  <c r="C508" i="6"/>
  <c r="C812" i="6"/>
  <c r="C934" i="6"/>
  <c r="C813" i="6"/>
  <c r="C410" i="6"/>
  <c r="C744" i="6"/>
  <c r="C974" i="6"/>
  <c r="C509" i="6"/>
  <c r="C814" i="6"/>
  <c r="C1001" i="6"/>
  <c r="C975" i="6"/>
  <c r="C976" i="6"/>
  <c r="C541" i="6"/>
  <c r="C1042" i="6"/>
  <c r="C935" i="6"/>
  <c r="C815" i="6"/>
  <c r="C794" i="6"/>
  <c r="C1002" i="6"/>
  <c r="C816" i="6"/>
  <c r="C1043" i="6"/>
  <c r="C411" i="6"/>
  <c r="C1053" i="6"/>
  <c r="C1054" i="6"/>
  <c r="C917" i="6"/>
  <c r="C795" i="6"/>
  <c r="C796" i="6"/>
  <c r="C412" i="6"/>
  <c r="C148" i="6"/>
  <c r="C510" i="6"/>
  <c r="C1044" i="6"/>
  <c r="C745" i="6"/>
  <c r="C238" i="6"/>
  <c r="C1045" i="6"/>
  <c r="C954" i="6"/>
  <c r="C462" i="6"/>
  <c r="C413" i="6"/>
  <c r="C239" i="6"/>
  <c r="C414" i="6"/>
  <c r="C1061" i="6"/>
  <c r="C463" i="6"/>
  <c r="C464" i="6"/>
  <c r="C1029" i="6"/>
  <c r="C350" i="6"/>
  <c r="C415" i="6"/>
  <c r="C194" i="6"/>
  <c r="C465" i="6"/>
  <c r="C416" i="6"/>
  <c r="C417" i="6"/>
  <c r="C901" i="6"/>
  <c r="C418" i="6"/>
  <c r="C1062" i="6"/>
  <c r="C1063" i="6"/>
  <c r="C419" i="6"/>
  <c r="C936" i="6"/>
  <c r="C511" i="6"/>
  <c r="C937" i="6"/>
  <c r="C111" i="6"/>
  <c r="C918" i="6"/>
  <c r="C149" i="6"/>
  <c r="C512" i="6"/>
  <c r="C542" i="6"/>
  <c r="C977" i="6"/>
  <c r="C681" i="6"/>
  <c r="C865" i="6"/>
  <c r="C59" i="6"/>
  <c r="C543" i="6"/>
  <c r="C544" i="6"/>
  <c r="C682" i="6"/>
  <c r="C545" i="6"/>
  <c r="C195" i="6"/>
  <c r="C831" i="6"/>
  <c r="C196" i="6"/>
  <c r="C197" i="6"/>
  <c r="C817" i="6"/>
  <c r="C546" i="6"/>
  <c r="C728" i="6"/>
  <c r="C797" i="6"/>
  <c r="C955" i="6"/>
  <c r="C240" i="6"/>
  <c r="C547" i="6"/>
  <c r="C513" i="6"/>
  <c r="C746" i="6"/>
  <c r="C1055" i="6"/>
  <c r="C578" i="6"/>
  <c r="C683" i="6"/>
  <c r="C818" i="6"/>
  <c r="C1003" i="6"/>
  <c r="C729" i="6"/>
  <c r="C747" i="6"/>
  <c r="C798" i="6"/>
  <c r="C832" i="6"/>
  <c r="C866" i="6"/>
  <c r="C867" i="6"/>
  <c r="C653" i="6"/>
  <c r="C654" i="6"/>
  <c r="C420" i="6"/>
  <c r="C978" i="6"/>
  <c r="C938" i="6"/>
  <c r="C939" i="6"/>
  <c r="C979" i="6"/>
  <c r="C940" i="6"/>
  <c r="C956" i="6"/>
  <c r="C980" i="6"/>
  <c r="C1004" i="6"/>
  <c r="C1030" i="6"/>
  <c r="C981" i="6"/>
  <c r="C1046" i="6"/>
  <c r="C1031" i="6"/>
  <c r="C1032" i="6"/>
  <c r="C889" i="6"/>
  <c r="C982" i="6"/>
  <c r="C868" i="6"/>
  <c r="C902" i="6"/>
  <c r="C890" i="6"/>
  <c r="C548" i="6"/>
  <c r="C869" i="6"/>
  <c r="C870" i="6"/>
  <c r="C871" i="6"/>
  <c r="C872" i="6"/>
  <c r="C1005" i="6"/>
  <c r="C847" i="6"/>
  <c r="C623" i="6"/>
  <c r="C848" i="6"/>
  <c r="C849" i="6"/>
  <c r="C819" i="6"/>
  <c r="C421" i="6"/>
  <c r="C782" i="6"/>
  <c r="C1033" i="6"/>
  <c r="C903" i="6"/>
  <c r="C767" i="6"/>
  <c r="C579" i="6"/>
  <c r="C351" i="6"/>
  <c r="C352" i="6"/>
  <c r="C580" i="6"/>
  <c r="C581" i="6"/>
  <c r="C292" i="6"/>
  <c r="C353" i="6"/>
  <c r="C293" i="6"/>
  <c r="C422" i="6"/>
  <c r="C354" i="6"/>
  <c r="C582" i="6"/>
  <c r="C423" i="6"/>
  <c r="C424" i="6"/>
  <c r="C425" i="6"/>
  <c r="C294" i="6"/>
  <c r="C426" i="6"/>
  <c r="C583" i="6"/>
  <c r="C427" i="6"/>
  <c r="C584" i="6"/>
  <c r="C585" i="6"/>
  <c r="C355" i="6"/>
  <c r="C586" i="6"/>
  <c r="C356" i="6"/>
  <c r="C428" i="6"/>
  <c r="C357" i="6"/>
  <c r="C358" i="6"/>
  <c r="C514" i="6"/>
  <c r="C295" i="6"/>
  <c r="C549" i="6"/>
  <c r="C624" i="6"/>
  <c r="C359" i="6"/>
  <c r="C587" i="6"/>
  <c r="C684" i="6"/>
  <c r="C1006" i="6"/>
  <c r="C919" i="6"/>
  <c r="C941" i="6"/>
  <c r="C550" i="6"/>
  <c r="C296" i="6"/>
  <c r="C297" i="6"/>
  <c r="C429" i="6"/>
  <c r="C551" i="6"/>
  <c r="C552" i="6"/>
  <c r="C466" i="6"/>
  <c r="C820" i="6"/>
  <c r="C942" i="6"/>
  <c r="C553" i="6"/>
  <c r="C983" i="6"/>
  <c r="C873" i="6"/>
  <c r="C554" i="6"/>
  <c r="C748" i="6"/>
  <c r="C241" i="6"/>
  <c r="C298" i="6"/>
  <c r="C112" i="6"/>
  <c r="C360" i="6"/>
  <c r="C430" i="6"/>
  <c r="C361" i="6"/>
  <c r="C874" i="6"/>
  <c r="C730" i="6"/>
  <c r="C555" i="6"/>
  <c r="C362" i="6"/>
  <c r="C299" i="6"/>
  <c r="C515" i="6"/>
  <c r="C516" i="6"/>
  <c r="C363" i="6"/>
  <c r="C891" i="6"/>
  <c r="C850" i="6"/>
  <c r="C517" i="6"/>
  <c r="C821" i="6"/>
  <c r="C783" i="6"/>
  <c r="C904" i="6"/>
  <c r="C905" i="6"/>
  <c r="C300" i="6"/>
  <c r="C431" i="6"/>
  <c r="C588" i="6"/>
  <c r="C467" i="6"/>
  <c r="C518" i="6"/>
  <c r="C242" i="6"/>
  <c r="C301" i="6"/>
  <c r="C784" i="6"/>
  <c r="C749" i="6"/>
  <c r="C364" i="6"/>
  <c r="C302" i="6"/>
  <c r="C303" i="6"/>
  <c r="C468" i="6"/>
  <c r="C920" i="6"/>
  <c r="C519" i="6"/>
  <c r="C892" i="6"/>
  <c r="C520" i="6"/>
  <c r="C469" i="6"/>
  <c r="C29" i="6"/>
  <c r="C470" i="6"/>
  <c r="C243" i="6"/>
  <c r="C731" i="6"/>
  <c r="C198" i="6"/>
  <c r="C244" i="6"/>
  <c r="C245" i="6"/>
  <c r="C113" i="6"/>
  <c r="C365" i="6"/>
  <c r="C833" i="6"/>
  <c r="C471" i="6"/>
  <c r="C304" i="6"/>
  <c r="C472" i="6"/>
  <c r="C893" i="6"/>
  <c r="C473" i="6"/>
  <c r="C366" i="6"/>
  <c r="C984" i="6"/>
  <c r="C474" i="6"/>
  <c r="C957" i="6"/>
  <c r="C246" i="6"/>
  <c r="C247" i="6"/>
  <c r="C475" i="6"/>
  <c r="C432" i="6"/>
  <c r="C589" i="6"/>
  <c r="C367" i="6"/>
  <c r="C590" i="6"/>
  <c r="C476" i="6"/>
  <c r="C305" i="6"/>
  <c r="C368" i="6"/>
  <c r="C150" i="6"/>
  <c r="C114" i="6"/>
  <c r="C248" i="6"/>
  <c r="C1064" i="6"/>
  <c r="C625" i="6"/>
  <c r="C477" i="6"/>
  <c r="C708" i="6"/>
  <c r="C1007" i="6"/>
  <c r="C655" i="6"/>
  <c r="C799" i="6"/>
  <c r="C921" i="6"/>
  <c r="C958" i="6"/>
  <c r="C478" i="6"/>
  <c r="C709" i="6"/>
  <c r="C591" i="6"/>
  <c r="C249" i="6"/>
  <c r="C250" i="6"/>
  <c r="C306" i="6"/>
  <c r="C369" i="6"/>
  <c r="C710" i="6"/>
  <c r="C479" i="6"/>
  <c r="C834" i="6"/>
  <c r="C480" i="6"/>
  <c r="C1008" i="6"/>
  <c r="C370" i="6"/>
  <c r="C307" i="6"/>
  <c r="C959" i="6"/>
  <c r="C592" i="6"/>
  <c r="C800" i="6"/>
  <c r="C656" i="6"/>
  <c r="C822" i="6"/>
  <c r="C251" i="6"/>
  <c r="C371" i="6"/>
  <c r="C626" i="6"/>
  <c r="C308" i="6"/>
  <c r="C481" i="6"/>
  <c r="C985" i="6"/>
  <c r="C593" i="6"/>
  <c r="C309" i="6"/>
  <c r="C521" i="6"/>
  <c r="C922" i="6"/>
  <c r="C310" i="6"/>
  <c r="C482" i="6"/>
  <c r="C483" i="6"/>
  <c r="C484" i="6"/>
  <c r="C199" i="6"/>
  <c r="C372" i="6"/>
  <c r="C252" i="6"/>
  <c r="C522" i="6"/>
  <c r="C894" i="6"/>
  <c r="C485" i="6"/>
  <c r="C627" i="6"/>
  <c r="C628" i="6"/>
  <c r="C594" i="6"/>
  <c r="C200" i="6"/>
  <c r="C433" i="6"/>
  <c r="C311" i="6"/>
  <c r="C986" i="6"/>
  <c r="C60" i="6"/>
  <c r="C486" i="6"/>
  <c r="C523" i="6"/>
  <c r="C253" i="6"/>
  <c r="C373" i="6"/>
  <c r="C115" i="6"/>
  <c r="C201" i="6"/>
  <c r="C524" i="6"/>
  <c r="C434" i="6"/>
  <c r="C435" i="6"/>
  <c r="C374" i="6"/>
  <c r="C116" i="6"/>
  <c r="C151" i="6"/>
  <c r="C436" i="6"/>
  <c r="C375" i="6"/>
  <c r="C487" i="6"/>
  <c r="C801" i="6"/>
  <c r="C376" i="6"/>
  <c r="C312" i="6"/>
  <c r="C437" i="6"/>
  <c r="C377" i="6"/>
  <c r="C378" i="6"/>
  <c r="C595" i="6"/>
  <c r="C1009" i="6"/>
  <c r="C987" i="6"/>
  <c r="C768" i="6"/>
  <c r="C152" i="6"/>
  <c r="C379" i="6"/>
  <c r="C438" i="6"/>
  <c r="C313" i="6"/>
  <c r="C61" i="6"/>
  <c r="C439" i="6"/>
  <c r="C488" i="6"/>
  <c r="C254" i="6"/>
  <c r="C769" i="6"/>
  <c r="C255" i="6"/>
  <c r="C380" i="6"/>
  <c r="C1060" i="6"/>
  <c r="C256" i="6"/>
  <c r="C257" i="6"/>
  <c r="C785" i="6"/>
  <c r="C202" i="6"/>
  <c r="C823" i="6"/>
  <c r="C153" i="6"/>
  <c r="C556" i="6"/>
  <c r="C525" i="6"/>
  <c r="C117" i="6"/>
  <c r="C154" i="6"/>
  <c r="C1047" i="6"/>
  <c r="C685" i="6"/>
  <c r="C203" i="6"/>
  <c r="C258" i="6"/>
  <c r="C155" i="6"/>
  <c r="C314" i="6"/>
  <c r="C526" i="6"/>
  <c r="C557" i="6"/>
  <c r="C156" i="6"/>
  <c r="C1034" i="6"/>
  <c r="C596" i="6"/>
  <c r="C597" i="6"/>
  <c r="C118" i="6"/>
  <c r="C527" i="6"/>
  <c r="C381" i="6"/>
  <c r="C657" i="6"/>
  <c r="C528" i="6"/>
  <c r="C1035" i="6"/>
  <c r="C906" i="6"/>
  <c r="C824" i="6"/>
  <c r="C711" i="6"/>
  <c r="C988" i="6"/>
  <c r="C658" i="6"/>
  <c r="C770" i="6"/>
  <c r="C989" i="6"/>
  <c r="C686" i="6"/>
  <c r="C825" i="6"/>
  <c r="C851" i="6"/>
  <c r="C852" i="6"/>
  <c r="C382" i="6"/>
  <c r="C1010" i="6"/>
  <c r="C1011" i="6"/>
  <c r="C598" i="6"/>
  <c r="C687" i="6"/>
  <c r="C529" i="6"/>
  <c r="C157" i="6"/>
  <c r="C315" i="6"/>
  <c r="C895" i="6"/>
  <c r="C383" i="6"/>
  <c r="C599" i="6"/>
  <c r="C489" i="6"/>
  <c r="C158" i="6"/>
  <c r="C688" i="6"/>
  <c r="C384" i="6"/>
  <c r="C732" i="6"/>
  <c r="C119" i="6"/>
  <c r="C120" i="6"/>
  <c r="C440" i="6"/>
  <c r="C750" i="6"/>
  <c r="C786" i="6"/>
  <c r="C733" i="6"/>
  <c r="C751" i="6"/>
  <c r="C159" i="6"/>
  <c r="C659" i="6"/>
  <c r="C121" i="6"/>
  <c r="C771" i="6"/>
  <c r="C734" i="6"/>
  <c r="C787" i="6"/>
  <c r="C689" i="6"/>
  <c r="C629" i="6"/>
  <c r="C660" i="6"/>
  <c r="C802" i="6"/>
  <c r="C772" i="6"/>
  <c r="C490" i="6"/>
  <c r="C160" i="6"/>
  <c r="C630" i="6"/>
  <c r="C631" i="6"/>
  <c r="C632" i="6"/>
  <c r="C122" i="6"/>
  <c r="C712" i="6"/>
  <c r="C316" i="6"/>
  <c r="C259" i="6"/>
  <c r="C123" i="6"/>
  <c r="C690" i="6"/>
  <c r="C752" i="6"/>
  <c r="C600" i="6"/>
  <c r="C773" i="6"/>
  <c r="C753" i="6"/>
  <c r="C754" i="6"/>
  <c r="C441" i="6"/>
  <c r="C260" i="6"/>
  <c r="C735" i="6"/>
  <c r="C661" i="6"/>
  <c r="C261" i="6"/>
  <c r="C161" i="6"/>
  <c r="C736" i="6"/>
  <c r="C737" i="6"/>
  <c r="C691" i="6"/>
  <c r="C713" i="6"/>
  <c r="C692" i="6"/>
  <c r="C693" i="6"/>
  <c r="C694" i="6"/>
  <c r="C875" i="6"/>
  <c r="C601" i="6"/>
  <c r="C602" i="6"/>
  <c r="C695" i="6"/>
  <c r="C633" i="6"/>
  <c r="C662" i="6"/>
  <c r="C204" i="6"/>
  <c r="C442" i="6"/>
  <c r="C634" i="6"/>
  <c r="C162" i="6"/>
  <c r="C696" i="6"/>
  <c r="C714" i="6"/>
  <c r="C385" i="6"/>
  <c r="C443" i="6"/>
  <c r="C262" i="6"/>
  <c r="C530" i="6"/>
  <c r="C124" i="6"/>
  <c r="C663" i="6"/>
  <c r="C664" i="6"/>
  <c r="C1012" i="6"/>
  <c r="C386" i="6"/>
  <c r="C665" i="6"/>
  <c r="C715" i="6"/>
  <c r="C1048" i="6"/>
  <c r="C444" i="6"/>
  <c r="C907" i="6"/>
  <c r="C666" i="6"/>
  <c r="C62" i="6"/>
  <c r="C603" i="6"/>
  <c r="C491" i="6"/>
  <c r="C635" i="6"/>
  <c r="C263" i="6"/>
  <c r="C317" i="6"/>
  <c r="C492" i="6"/>
  <c r="C318" i="6"/>
  <c r="C264" i="6"/>
  <c r="C387" i="6"/>
  <c r="C531" i="6"/>
  <c r="C388" i="6"/>
  <c r="C265" i="6"/>
  <c r="C319" i="6"/>
  <c r="C163" i="6"/>
  <c r="C320" i="6"/>
  <c r="C266" i="6"/>
  <c r="C2" i="6"/>
  <c r="C445" i="6"/>
  <c r="C493" i="6"/>
  <c r="C494" i="6"/>
  <c r="C636" i="6"/>
  <c r="C267" i="6"/>
  <c r="C205" i="6"/>
  <c r="C495" i="6"/>
  <c r="C125" i="6"/>
  <c r="C389" i="6"/>
  <c r="C206" i="6"/>
  <c r="C532" i="6"/>
  <c r="C390" i="6"/>
  <c r="C321" i="6"/>
  <c r="C558" i="6"/>
  <c r="C391" i="6"/>
  <c r="C322" i="6"/>
  <c r="C207" i="6"/>
  <c r="C208" i="6"/>
  <c r="C637" i="6"/>
  <c r="C1013" i="6"/>
  <c r="C268" i="6"/>
  <c r="C323" i="6"/>
  <c r="C392" i="6"/>
  <c r="C559" i="6"/>
  <c r="C209" i="6"/>
  <c r="C210" i="6"/>
  <c r="C393" i="6"/>
  <c r="C496" i="6"/>
  <c r="C269" i="6"/>
  <c r="C853" i="6"/>
  <c r="C604" i="6"/>
  <c r="C697" i="6"/>
  <c r="C835" i="6"/>
  <c r="C990" i="6"/>
  <c r="C803" i="6"/>
  <c r="C446" i="6"/>
  <c r="C1014" i="6"/>
  <c r="C270" i="6"/>
  <c r="C716" i="6"/>
  <c r="C738" i="6"/>
  <c r="C698" i="6"/>
  <c r="C896" i="6"/>
  <c r="C1015" i="6"/>
  <c r="C667" i="6"/>
  <c r="C1016" i="6"/>
  <c r="C1036" i="6"/>
  <c r="C1037" i="6"/>
  <c r="C324" i="6"/>
  <c r="C943" i="6"/>
  <c r="C325" i="6"/>
  <c r="C668" i="6"/>
  <c r="C788" i="6"/>
  <c r="C497" i="6"/>
  <c r="C394" i="6"/>
  <c r="C211" i="6"/>
  <c r="C960" i="6"/>
  <c r="C699" i="6"/>
  <c r="C908" i="6"/>
  <c r="C498" i="6"/>
  <c r="C923" i="6"/>
  <c r="C924" i="6"/>
  <c r="C991" i="6"/>
  <c r="C992" i="6"/>
  <c r="C876" i="6"/>
  <c r="C826" i="6"/>
  <c r="C944" i="6"/>
  <c r="C164" i="6"/>
  <c r="C961" i="6"/>
  <c r="C212" i="6"/>
  <c r="C499" i="6"/>
  <c r="C1038" i="6"/>
  <c r="C500" i="6"/>
  <c r="C395" i="6"/>
  <c r="C755" i="6"/>
  <c r="C925" i="6"/>
  <c r="C605" i="6"/>
  <c r="C877" i="6"/>
  <c r="C717" i="6"/>
  <c r="C854" i="6"/>
  <c r="C326" i="6"/>
  <c r="C396" i="6"/>
  <c r="C213" i="6"/>
  <c r="C669" i="6"/>
  <c r="C756" i="6"/>
  <c r="C804" i="6"/>
  <c r="C993" i="6"/>
  <c r="C214" i="6"/>
  <c r="C805" i="6"/>
  <c r="C700" i="6"/>
  <c r="C533" i="6"/>
  <c r="C897" i="6"/>
  <c r="C638" i="6"/>
  <c r="C855" i="6"/>
  <c r="C560" i="6"/>
  <c r="C774" i="6"/>
  <c r="C534" i="6"/>
  <c r="C561" i="6"/>
  <c r="C1056" i="6"/>
  <c r="C856" i="6"/>
  <c r="C857" i="6"/>
  <c r="C639" i="6"/>
  <c r="C271" i="6"/>
  <c r="C63" i="6"/>
  <c r="C878" i="6"/>
  <c r="C757" i="6"/>
  <c r="C606" i="6"/>
  <c r="C165" i="6"/>
  <c r="C789" i="6"/>
  <c r="C215" i="6"/>
  <c r="C562" i="6"/>
  <c r="C166" i="6"/>
  <c r="C397" i="6"/>
  <c r="C398" i="6"/>
  <c r="C501" i="6"/>
  <c r="C806" i="6"/>
  <c r="C790" i="6"/>
  <c r="C807" i="6"/>
  <c r="C535" i="6"/>
  <c r="C808" i="6"/>
  <c r="C399" i="6"/>
  <c r="C216" i="6"/>
  <c r="C858" i="6"/>
  <c r="C718" i="6"/>
  <c r="C563" i="6"/>
  <c r="C879" i="6"/>
  <c r="C994" i="6"/>
  <c r="C1017" i="6"/>
  <c r="C400" i="6"/>
  <c r="C564" i="6"/>
  <c r="C1018" i="6"/>
  <c r="C670" i="6"/>
  <c r="C739" i="6"/>
  <c r="C945" i="6"/>
  <c r="C565" i="6"/>
  <c r="C401" i="6"/>
  <c r="C402" i="6"/>
  <c r="C217" i="6"/>
  <c r="C926" i="6"/>
  <c r="C909" i="6"/>
  <c r="C447" i="6"/>
  <c r="C167" i="6"/>
  <c r="C836" i="6"/>
  <c r="C64" i="6"/>
  <c r="C65" i="6"/>
  <c r="C701" i="6"/>
  <c r="C327" i="6"/>
  <c r="C66" i="6"/>
  <c r="C218" i="6"/>
  <c r="C775" i="6"/>
  <c r="C880" i="6"/>
  <c r="C448" i="6"/>
  <c r="C168" i="6"/>
  <c r="C126" i="6"/>
  <c r="C536" i="6"/>
  <c r="C640" i="6"/>
  <c r="C946" i="6"/>
  <c r="C947" i="6"/>
  <c r="C127" i="6"/>
  <c r="C128" i="6"/>
  <c r="C859" i="6"/>
  <c r="C129" i="6"/>
  <c r="C67" i="6"/>
  <c r="C995" i="6"/>
  <c r="C68" i="6"/>
  <c r="C130" i="6"/>
  <c r="C719" i="6"/>
  <c r="C69" i="6"/>
  <c r="C70" i="6"/>
  <c r="C71" i="6"/>
  <c r="C641" i="6"/>
  <c r="C328" i="6"/>
  <c r="C131" i="6"/>
  <c r="C449" i="6"/>
  <c r="C403" i="6"/>
  <c r="C404" i="6"/>
  <c r="C776" i="6"/>
  <c r="C642" i="6"/>
  <c r="C671" i="6"/>
  <c r="C72" i="6"/>
  <c r="C272" i="6"/>
  <c r="C132" i="6"/>
  <c r="C405" i="6"/>
  <c r="C219" i="6"/>
  <c r="C1019" i="6"/>
  <c r="C169" i="6"/>
  <c r="C881" i="6"/>
  <c r="C73" i="6"/>
  <c r="C777" i="6"/>
  <c r="C220" i="6"/>
  <c r="C170" i="6"/>
  <c r="C329" i="6"/>
  <c r="C133" i="6"/>
  <c r="C74" i="6"/>
  <c r="C75" i="6"/>
  <c r="C76" i="6"/>
  <c r="C77" i="6"/>
  <c r="C30" i="6"/>
  <c r="C78" i="6"/>
  <c r="C79" i="6"/>
  <c r="C80" i="6"/>
  <c r="C81" i="6"/>
  <c r="C82" i="6"/>
  <c r="C83" i="6"/>
  <c r="C84" i="6"/>
  <c r="C85" i="6"/>
  <c r="C86" i="6"/>
  <c r="C87" i="6"/>
  <c r="C88" i="6"/>
  <c r="C31" i="6"/>
  <c r="C89" i="6"/>
  <c r="C90" i="6"/>
  <c r="C91" i="6"/>
  <c r="C92" i="6"/>
  <c r="C32" i="6"/>
  <c r="C93" i="6"/>
  <c r="C33" i="6"/>
  <c r="C94" i="6"/>
  <c r="C34" i="6"/>
  <c r="C95" i="6"/>
  <c r="C96" i="6"/>
  <c r="C35" i="6"/>
  <c r="C97" i="6"/>
  <c r="C36" i="6"/>
  <c r="C98" i="6"/>
  <c r="C99" i="6"/>
  <c r="C37" i="6"/>
  <c r="C100" i="6"/>
  <c r="C101" i="6"/>
  <c r="C38" i="6"/>
  <c r="C39" i="6"/>
  <c r="C40" i="6"/>
  <c r="C102" i="6"/>
  <c r="C103" i="6"/>
  <c r="C41" i="6"/>
  <c r="C134" i="6"/>
  <c r="C607" i="6"/>
  <c r="C42" i="6"/>
  <c r="C43" i="6"/>
  <c r="C44" i="6"/>
  <c r="C104" i="6"/>
  <c r="C45" i="6"/>
  <c r="C46" i="6"/>
  <c r="C47" i="6"/>
  <c r="C11" i="6"/>
  <c r="C48" i="6"/>
  <c r="C221" i="6"/>
  <c r="C105" i="6"/>
  <c r="C49" i="6"/>
  <c r="C50" i="6"/>
  <c r="C12" i="6"/>
  <c r="C13" i="6"/>
  <c r="C51" i="6"/>
  <c r="C14" i="6"/>
  <c r="C15" i="6"/>
  <c r="C52" i="6"/>
  <c r="C53" i="6"/>
  <c r="C882" i="6"/>
  <c r="C171" i="6"/>
  <c r="C54" i="6"/>
  <c r="C16" i="6"/>
  <c r="C17" i="6"/>
  <c r="C3" i="6"/>
  <c r="C18" i="6"/>
  <c r="C135" i="6"/>
  <c r="C55" i="6"/>
  <c r="C56" i="6"/>
  <c r="C19" i="6"/>
  <c r="C5" i="6"/>
  <c r="C6" i="6"/>
  <c r="C20" i="6"/>
  <c r="C21" i="6"/>
  <c r="C22" i="6"/>
  <c r="C23" i="6"/>
  <c r="C24" i="6"/>
  <c r="C25" i="6"/>
  <c r="C927" i="6"/>
  <c r="C26" i="6"/>
  <c r="C27" i="6"/>
  <c r="C28" i="6"/>
  <c r="C7" i="6"/>
  <c r="C8" i="6"/>
  <c r="C9" i="6"/>
  <c r="C4" i="6"/>
  <c r="C502" i="6"/>
  <c r="C10" i="6"/>
  <c r="C273" i="6"/>
  <c r="C57" i="6"/>
  <c r="F608" i="6"/>
  <c r="C608" i="6"/>
  <c r="F672" i="5"/>
  <c r="F298" i="5"/>
  <c r="F299" i="5"/>
  <c r="F116" i="5"/>
  <c r="F196" i="5"/>
  <c r="F780" i="5"/>
  <c r="F594" i="5"/>
  <c r="F564" i="5"/>
  <c r="F117" i="5"/>
  <c r="F118" i="5"/>
  <c r="F500" i="5"/>
  <c r="F655" i="5"/>
  <c r="F446" i="5"/>
  <c r="F148" i="5"/>
  <c r="F149" i="5"/>
  <c r="F119" i="5"/>
  <c r="F397" i="5"/>
  <c r="F150" i="5"/>
  <c r="F536" i="5"/>
  <c r="F246" i="5"/>
  <c r="F906" i="5"/>
  <c r="F477" i="5"/>
  <c r="F792" i="5"/>
  <c r="F197" i="5"/>
  <c r="F813" i="5"/>
  <c r="F891" i="5"/>
  <c r="F830" i="5"/>
  <c r="F247" i="5"/>
  <c r="F248" i="5"/>
  <c r="F198" i="5"/>
  <c r="F871" i="5"/>
  <c r="F501" i="5"/>
  <c r="F249" i="5"/>
  <c r="F656" i="5"/>
  <c r="F907" i="5"/>
  <c r="F398" i="5"/>
  <c r="F892" i="5"/>
  <c r="F199" i="5"/>
  <c r="F565" i="5"/>
  <c r="F200" i="5"/>
  <c r="F399" i="5"/>
  <c r="F831" i="5"/>
  <c r="F537" i="5"/>
  <c r="F201" i="5"/>
  <c r="F300" i="5"/>
  <c r="F92" i="5"/>
  <c r="F893" i="5"/>
  <c r="F202" i="5"/>
  <c r="F93" i="5"/>
  <c r="F400" i="5"/>
  <c r="F401" i="5"/>
  <c r="F120" i="5"/>
  <c r="F447" i="5"/>
  <c r="F203" i="5"/>
  <c r="F502" i="5"/>
  <c r="F204" i="5"/>
  <c r="F250" i="5"/>
  <c r="F251" i="5"/>
  <c r="F595" i="5"/>
  <c r="F932" i="5"/>
  <c r="F503" i="5"/>
  <c r="F622" i="5"/>
  <c r="F252" i="5"/>
  <c r="F205" i="5"/>
  <c r="F253" i="5"/>
  <c r="F94" i="5"/>
  <c r="F151" i="5"/>
  <c r="F916" i="5"/>
  <c r="F917" i="5"/>
  <c r="F206" i="5"/>
  <c r="F504" i="5"/>
  <c r="F254" i="5"/>
  <c r="F152" i="5"/>
  <c r="F207" i="5"/>
  <c r="F814" i="5"/>
  <c r="F153" i="5"/>
  <c r="F505" i="5"/>
  <c r="F798" i="5"/>
  <c r="F842" i="5"/>
  <c r="F154" i="5"/>
  <c r="F843" i="5"/>
  <c r="F360" i="5"/>
  <c r="F208" i="5"/>
  <c r="F255" i="5"/>
  <c r="F506" i="5"/>
  <c r="F799" i="5"/>
  <c r="F844" i="5"/>
  <c r="F815" i="5"/>
  <c r="F301" i="5"/>
  <c r="F155" i="5"/>
  <c r="F50" i="5"/>
  <c r="F402" i="5"/>
  <c r="F931" i="5"/>
  <c r="F507" i="5"/>
  <c r="F121" i="5"/>
  <c r="F302" i="5"/>
  <c r="F508" i="5"/>
  <c r="F478" i="5"/>
  <c r="F923" i="5"/>
  <c r="F832" i="5"/>
  <c r="F156" i="5"/>
  <c r="F509" i="5"/>
  <c r="F800" i="5"/>
  <c r="F845" i="5"/>
  <c r="F157" i="5"/>
  <c r="F872" i="5"/>
  <c r="F538" i="5"/>
  <c r="F448" i="5"/>
  <c r="F158" i="5"/>
  <c r="F739" i="5"/>
  <c r="F122" i="5"/>
  <c r="F908" i="5"/>
  <c r="F123" i="5"/>
  <c r="F159" i="5"/>
  <c r="F209" i="5"/>
  <c r="F403" i="5"/>
  <c r="F256" i="5"/>
  <c r="F833" i="5"/>
  <c r="F760" i="5"/>
  <c r="F257" i="5"/>
  <c r="F124" i="5"/>
  <c r="F539" i="5"/>
  <c r="F540" i="5"/>
  <c r="F918" i="5"/>
  <c r="F258" i="5"/>
  <c r="F541" i="5"/>
  <c r="F160" i="5"/>
  <c r="F161" i="5"/>
  <c r="F740" i="5"/>
  <c r="F741" i="5"/>
  <c r="F162" i="5"/>
  <c r="F542" i="5"/>
  <c r="F623" i="5"/>
  <c r="F404" i="5"/>
  <c r="F543" i="5"/>
  <c r="F163" i="5"/>
  <c r="F544" i="5"/>
  <c r="F894" i="5"/>
  <c r="F545" i="5"/>
  <c r="F546" i="5"/>
  <c r="F624" i="5"/>
  <c r="F730" i="5"/>
  <c r="F731" i="5"/>
  <c r="F547" i="5"/>
  <c r="F164" i="5"/>
  <c r="F125" i="5"/>
  <c r="F566" i="5"/>
  <c r="F732" i="5"/>
  <c r="F639" i="5"/>
  <c r="F165" i="5"/>
  <c r="F126" i="5"/>
  <c r="F405" i="5"/>
  <c r="F567" i="5"/>
  <c r="F625" i="5"/>
  <c r="F127" i="5"/>
  <c r="F640" i="5"/>
  <c r="F259" i="5"/>
  <c r="F626" i="5"/>
  <c r="F641" i="5"/>
  <c r="F166" i="5"/>
  <c r="F303" i="5"/>
  <c r="F713" i="5"/>
  <c r="F167" i="5"/>
  <c r="F304" i="5"/>
  <c r="F627" i="5"/>
  <c r="F642" i="5"/>
  <c r="F643" i="5"/>
  <c r="F596" i="5"/>
  <c r="F597" i="5"/>
  <c r="F568" i="5"/>
  <c r="F644" i="5"/>
  <c r="F569" i="5"/>
  <c r="F645" i="5"/>
  <c r="F646" i="5"/>
  <c r="F570" i="5"/>
  <c r="F742" i="5"/>
  <c r="F743" i="5"/>
  <c r="F761" i="5"/>
  <c r="F733" i="5"/>
  <c r="F924" i="5"/>
  <c r="F873" i="5"/>
  <c r="F744" i="5"/>
  <c r="F305" i="5"/>
  <c r="F306" i="5"/>
  <c r="F745" i="5"/>
  <c r="F746" i="5"/>
  <c r="F406" i="5"/>
  <c r="F598" i="5"/>
  <c r="F657" i="5"/>
  <c r="F307" i="5"/>
  <c r="F571" i="5"/>
  <c r="F658" i="5"/>
  <c r="F747" i="5"/>
  <c r="F659" i="5"/>
  <c r="F647" i="5"/>
  <c r="F599" i="5"/>
  <c r="F673" i="5"/>
  <c r="F762" i="5"/>
  <c r="F600" i="5"/>
  <c r="F674" i="5"/>
  <c r="F572" i="5"/>
  <c r="F675" i="5"/>
  <c r="F308" i="5"/>
  <c r="F676" i="5"/>
  <c r="F479" i="5"/>
  <c r="F685" i="5"/>
  <c r="F573" i="5"/>
  <c r="F763" i="5"/>
  <c r="F801" i="5"/>
  <c r="F548" i="5"/>
  <c r="F601" i="5"/>
  <c r="F677" i="5"/>
  <c r="F764" i="5"/>
  <c r="F361" i="5"/>
  <c r="F449" i="5"/>
  <c r="F309" i="5"/>
  <c r="F260" i="5"/>
  <c r="F450" i="5"/>
  <c r="F686" i="5"/>
  <c r="F310" i="5"/>
  <c r="F816" i="5"/>
  <c r="F687" i="5"/>
  <c r="F846" i="5"/>
  <c r="F311" i="5"/>
  <c r="F781" i="5"/>
  <c r="F697" i="5"/>
  <c r="F802" i="5"/>
  <c r="F847" i="5"/>
  <c r="F874" i="5"/>
  <c r="F312" i="5"/>
  <c r="F895" i="5"/>
  <c r="F896" i="5"/>
  <c r="F834" i="5"/>
  <c r="F313" i="5"/>
  <c r="F782" i="5"/>
  <c r="F698" i="5"/>
  <c r="F783" i="5"/>
  <c r="F314" i="5"/>
  <c r="F848" i="5"/>
  <c r="F714" i="5"/>
  <c r="F849" i="5"/>
  <c r="F660" i="5"/>
  <c r="F715" i="5"/>
  <c r="F699" i="5"/>
  <c r="F688" i="5"/>
  <c r="F451" i="5"/>
  <c r="F716" i="5"/>
  <c r="F817" i="5"/>
  <c r="F717" i="5"/>
  <c r="F362" i="5"/>
  <c r="F661" i="5"/>
  <c r="F850" i="5"/>
  <c r="F718" i="5"/>
  <c r="F851" i="5"/>
  <c r="F852" i="5"/>
  <c r="F480" i="5"/>
  <c r="F909" i="5"/>
  <c r="F818" i="5"/>
  <c r="F719" i="5"/>
  <c r="F700" i="5"/>
  <c r="F875" i="5"/>
  <c r="F720" i="5"/>
  <c r="F910" i="5"/>
  <c r="F363" i="5"/>
  <c r="F919" i="5"/>
  <c r="F920" i="5"/>
  <c r="F897" i="5"/>
  <c r="F803" i="5"/>
  <c r="F701" i="5"/>
  <c r="F364" i="5"/>
  <c r="F128" i="5"/>
  <c r="F911" i="5"/>
  <c r="F210" i="5"/>
  <c r="F912" i="5"/>
  <c r="F835" i="5"/>
  <c r="F407" i="5"/>
  <c r="F365" i="5"/>
  <c r="F211" i="5"/>
  <c r="F366" i="5"/>
  <c r="F926" i="5"/>
  <c r="F408" i="5"/>
  <c r="F367" i="5"/>
  <c r="F168" i="5"/>
  <c r="F409" i="5"/>
  <c r="F368" i="5"/>
  <c r="F369" i="5"/>
  <c r="F793" i="5"/>
  <c r="F370" i="5"/>
  <c r="F927" i="5"/>
  <c r="F928" i="5"/>
  <c r="F371" i="5"/>
  <c r="F819" i="5"/>
  <c r="F452" i="5"/>
  <c r="F820" i="5"/>
  <c r="F95" i="5"/>
  <c r="F804" i="5"/>
  <c r="F129" i="5"/>
  <c r="F453" i="5"/>
  <c r="F481" i="5"/>
  <c r="F853" i="5"/>
  <c r="F602" i="5"/>
  <c r="F765" i="5"/>
  <c r="F169" i="5"/>
  <c r="F482" i="5"/>
  <c r="F483" i="5"/>
  <c r="F603" i="5"/>
  <c r="F484" i="5"/>
  <c r="F170" i="5"/>
  <c r="F734" i="5"/>
  <c r="F171" i="5"/>
  <c r="F172" i="5"/>
  <c r="F721" i="5"/>
  <c r="F485" i="5"/>
  <c r="F648" i="5"/>
  <c r="F702" i="5"/>
  <c r="F836" i="5"/>
  <c r="F212" i="5"/>
  <c r="F454" i="5"/>
  <c r="F662" i="5"/>
  <c r="F921" i="5"/>
  <c r="F510" i="5"/>
  <c r="F604" i="5"/>
  <c r="F722" i="5"/>
  <c r="F876" i="5"/>
  <c r="F649" i="5"/>
  <c r="F929" i="5"/>
  <c r="F663" i="5"/>
  <c r="F703" i="5"/>
  <c r="F766" i="5"/>
  <c r="F767" i="5"/>
  <c r="F574" i="5"/>
  <c r="F575" i="5"/>
  <c r="F372" i="5"/>
  <c r="F854" i="5"/>
  <c r="F821" i="5"/>
  <c r="F822" i="5"/>
  <c r="F855" i="5"/>
  <c r="F823" i="5"/>
  <c r="F856" i="5"/>
  <c r="F877" i="5"/>
  <c r="F898" i="5"/>
  <c r="F857" i="5"/>
  <c r="F913" i="5"/>
  <c r="F899" i="5"/>
  <c r="F900" i="5"/>
  <c r="F784" i="5"/>
  <c r="F858" i="5"/>
  <c r="F768" i="5"/>
  <c r="F794" i="5"/>
  <c r="F486" i="5"/>
  <c r="F769" i="5"/>
  <c r="F770" i="5"/>
  <c r="F771" i="5"/>
  <c r="F878" i="5"/>
  <c r="F748" i="5"/>
  <c r="F549" i="5"/>
  <c r="F749" i="5"/>
  <c r="F750" i="5"/>
  <c r="F723" i="5"/>
  <c r="F373" i="5"/>
  <c r="F689" i="5"/>
  <c r="F901" i="5"/>
  <c r="F795" i="5"/>
  <c r="F678" i="5"/>
  <c r="F315" i="5"/>
  <c r="F511" i="5"/>
  <c r="F512" i="5"/>
  <c r="F261" i="5"/>
  <c r="F316" i="5"/>
  <c r="F262" i="5"/>
  <c r="F374" i="5"/>
  <c r="F317" i="5"/>
  <c r="F513" i="5"/>
  <c r="F375" i="5"/>
  <c r="F376" i="5"/>
  <c r="F377" i="5"/>
  <c r="F263" i="5"/>
  <c r="F378" i="5"/>
  <c r="F514" i="5"/>
  <c r="F379" i="5"/>
  <c r="F515" i="5"/>
  <c r="F516" i="5"/>
  <c r="F318" i="5"/>
  <c r="F517" i="5"/>
  <c r="F319" i="5"/>
  <c r="F380" i="5"/>
  <c r="F320" i="5"/>
  <c r="F455" i="5"/>
  <c r="F264" i="5"/>
  <c r="F550" i="5"/>
  <c r="F321" i="5"/>
  <c r="F518" i="5"/>
  <c r="F605" i="5"/>
  <c r="F879" i="5"/>
  <c r="F805" i="5"/>
  <c r="F824" i="5"/>
  <c r="F487" i="5"/>
  <c r="F265" i="5"/>
  <c r="F266" i="5"/>
  <c r="F488" i="5"/>
  <c r="F489" i="5"/>
  <c r="F410" i="5"/>
  <c r="F724" i="5"/>
  <c r="F825" i="5"/>
  <c r="F490" i="5"/>
  <c r="F859" i="5"/>
  <c r="F664" i="5"/>
  <c r="F213" i="5"/>
  <c r="F267" i="5"/>
  <c r="F96" i="5"/>
  <c r="F322" i="5"/>
  <c r="F323" i="5"/>
  <c r="F772" i="5"/>
  <c r="F650" i="5"/>
  <c r="F491" i="5"/>
  <c r="F324" i="5"/>
  <c r="F268" i="5"/>
  <c r="F456" i="5"/>
  <c r="F457" i="5"/>
  <c r="F325" i="5"/>
  <c r="F751" i="5"/>
  <c r="F458" i="5"/>
  <c r="F725" i="5"/>
  <c r="F690" i="5"/>
  <c r="F269" i="5"/>
  <c r="F381" i="5"/>
  <c r="F519" i="5"/>
  <c r="F411" i="5"/>
  <c r="F459" i="5"/>
  <c r="F214" i="5"/>
  <c r="F270" i="5"/>
  <c r="F691" i="5"/>
  <c r="F665" i="5"/>
  <c r="F326" i="5"/>
  <c r="F271" i="5"/>
  <c r="F272" i="5"/>
  <c r="F412" i="5"/>
  <c r="F806" i="5"/>
  <c r="F460" i="5"/>
  <c r="F785" i="5"/>
  <c r="F413" i="5"/>
  <c r="F22" i="5"/>
  <c r="F414" i="5"/>
  <c r="F215" i="5"/>
  <c r="F173" i="5"/>
  <c r="F216" i="5"/>
  <c r="F217" i="5"/>
  <c r="F97" i="5"/>
  <c r="F327" i="5"/>
  <c r="F735" i="5"/>
  <c r="F415" i="5"/>
  <c r="F273" i="5"/>
  <c r="F416" i="5"/>
  <c r="F786" i="5"/>
  <c r="F417" i="5"/>
  <c r="F328" i="5"/>
  <c r="F860" i="5"/>
  <c r="F418" i="5"/>
  <c r="F837" i="5"/>
  <c r="F218" i="5"/>
  <c r="F419" i="5"/>
  <c r="F382" i="5"/>
  <c r="F520" i="5"/>
  <c r="F329" i="5"/>
  <c r="F521" i="5"/>
  <c r="F420" i="5"/>
  <c r="F330" i="5"/>
  <c r="F274" i="5"/>
  <c r="F331" i="5"/>
  <c r="F98" i="5"/>
  <c r="F219" i="5"/>
  <c r="F930" i="5"/>
  <c r="F551" i="5"/>
  <c r="F421" i="5"/>
  <c r="F628" i="5"/>
  <c r="F880" i="5"/>
  <c r="F576" i="5"/>
  <c r="F704" i="5"/>
  <c r="F807" i="5"/>
  <c r="F838" i="5"/>
  <c r="F422" i="5"/>
  <c r="F629" i="5"/>
  <c r="F522" i="5"/>
  <c r="F220" i="5"/>
  <c r="F221" i="5"/>
  <c r="F275" i="5"/>
  <c r="F332" i="5"/>
  <c r="F630" i="5"/>
  <c r="F423" i="5"/>
  <c r="F736" i="5"/>
  <c r="F424" i="5"/>
  <c r="F333" i="5"/>
  <c r="F276" i="5"/>
  <c r="F839" i="5"/>
  <c r="F523" i="5"/>
  <c r="F705" i="5"/>
  <c r="F577" i="5"/>
  <c r="F726" i="5"/>
  <c r="F222" i="5"/>
  <c r="F552" i="5"/>
  <c r="F277" i="5"/>
  <c r="F425" i="5"/>
  <c r="F861" i="5"/>
  <c r="F524" i="5"/>
  <c r="F278" i="5"/>
  <c r="F461" i="5"/>
  <c r="F808" i="5"/>
  <c r="F279" i="5"/>
  <c r="F426" i="5"/>
  <c r="F427" i="5"/>
  <c r="F428" i="5"/>
  <c r="F174" i="5"/>
  <c r="F334" i="5"/>
  <c r="F223" i="5"/>
  <c r="F462" i="5"/>
  <c r="F787" i="5"/>
  <c r="F429" i="5"/>
  <c r="F553" i="5"/>
  <c r="F554" i="5"/>
  <c r="F525" i="5"/>
  <c r="F175" i="5"/>
  <c r="F383" i="5"/>
  <c r="F280" i="5"/>
  <c r="F862" i="5"/>
  <c r="F51" i="5"/>
  <c r="F430" i="5"/>
  <c r="F431" i="5"/>
  <c r="F463" i="5"/>
  <c r="F224" i="5"/>
  <c r="F335" i="5"/>
  <c r="F99" i="5"/>
  <c r="F176" i="5"/>
  <c r="F464" i="5"/>
  <c r="F281" i="5"/>
  <c r="F384" i="5"/>
  <c r="F385" i="5"/>
  <c r="F336" i="5"/>
  <c r="F100" i="5"/>
  <c r="F386" i="5"/>
  <c r="F337" i="5"/>
  <c r="F432" i="5"/>
  <c r="F706" i="5"/>
  <c r="F338" i="5"/>
  <c r="F282" i="5"/>
  <c r="F387" i="5"/>
  <c r="F339" i="5"/>
  <c r="F526" i="5"/>
  <c r="F881" i="5"/>
  <c r="F863" i="5"/>
  <c r="F130" i="5"/>
  <c r="F340" i="5"/>
  <c r="F388" i="5"/>
  <c r="F283" i="5"/>
  <c r="F52" i="5"/>
  <c r="F389" i="5"/>
  <c r="F788" i="5"/>
  <c r="F433" i="5"/>
  <c r="F225" i="5"/>
  <c r="F679" i="5"/>
  <c r="F226" i="5"/>
  <c r="F925" i="5"/>
  <c r="F227" i="5"/>
  <c r="F228" i="5"/>
  <c r="F692" i="5"/>
  <c r="F177" i="5"/>
  <c r="F131" i="5"/>
  <c r="F492" i="5"/>
  <c r="F465" i="5"/>
  <c r="F101" i="5"/>
  <c r="F132" i="5"/>
  <c r="F914" i="5"/>
  <c r="F606" i="5"/>
  <c r="F178" i="5"/>
  <c r="F229" i="5"/>
  <c r="F133" i="5"/>
  <c r="F284" i="5"/>
  <c r="F466" i="5"/>
  <c r="F134" i="5"/>
  <c r="F902" i="5"/>
  <c r="F527" i="5"/>
  <c r="F528" i="5"/>
  <c r="F102" i="5"/>
  <c r="F467" i="5"/>
  <c r="F341" i="5"/>
  <c r="F578" i="5"/>
  <c r="F468" i="5"/>
  <c r="F903" i="5"/>
  <c r="F796" i="5"/>
  <c r="F434" i="5"/>
  <c r="F727" i="5"/>
  <c r="F631" i="5"/>
  <c r="F864" i="5"/>
  <c r="F579" i="5"/>
  <c r="F680" i="5"/>
  <c r="F865" i="5"/>
  <c r="F607" i="5"/>
  <c r="F728" i="5"/>
  <c r="F752" i="5"/>
  <c r="F882" i="5"/>
  <c r="F883" i="5"/>
  <c r="F608" i="5"/>
  <c r="F135" i="5"/>
  <c r="F285" i="5"/>
  <c r="F789" i="5"/>
  <c r="F342" i="5"/>
  <c r="F529" i="5"/>
  <c r="F136" i="5"/>
  <c r="F609" i="5"/>
  <c r="F343" i="5"/>
  <c r="F103" i="5"/>
  <c r="F104" i="5"/>
  <c r="F390" i="5"/>
  <c r="F666" i="5"/>
  <c r="F693" i="5"/>
  <c r="F651" i="5"/>
  <c r="F667" i="5"/>
  <c r="F137" i="5"/>
  <c r="F580" i="5"/>
  <c r="F105" i="5"/>
  <c r="F681" i="5"/>
  <c r="F694" i="5"/>
  <c r="F610" i="5"/>
  <c r="F611" i="5"/>
  <c r="F555" i="5"/>
  <c r="F581" i="5"/>
  <c r="F707" i="5"/>
  <c r="F682" i="5"/>
  <c r="F435" i="5"/>
  <c r="F138" i="5"/>
  <c r="F556" i="5"/>
  <c r="F557" i="5"/>
  <c r="F558" i="5"/>
  <c r="F632" i="5"/>
  <c r="F286" i="5"/>
  <c r="F230" i="5"/>
  <c r="F106" i="5"/>
  <c r="F612" i="5"/>
  <c r="F668" i="5"/>
  <c r="F530" i="5"/>
  <c r="F683" i="5"/>
  <c r="F669" i="5"/>
  <c r="F231" i="5"/>
  <c r="F652" i="5"/>
  <c r="F582" i="5"/>
  <c r="F232" i="5"/>
  <c r="F139" i="5"/>
  <c r="F653" i="5"/>
  <c r="F613" i="5"/>
  <c r="F633" i="5"/>
  <c r="F614" i="5"/>
  <c r="F615" i="5"/>
  <c r="F773" i="5"/>
  <c r="F531" i="5"/>
  <c r="F616" i="5"/>
  <c r="F559" i="5"/>
  <c r="F583" i="5"/>
  <c r="F179" i="5"/>
  <c r="F391" i="5"/>
  <c r="F560" i="5"/>
  <c r="F140" i="5"/>
  <c r="F532" i="5"/>
  <c r="F617" i="5"/>
  <c r="F634" i="5"/>
  <c r="F344" i="5"/>
  <c r="F233" i="5"/>
  <c r="F469" i="5"/>
  <c r="F107" i="5"/>
  <c r="F584" i="5"/>
  <c r="F585" i="5"/>
  <c r="F884" i="5"/>
  <c r="F345" i="5"/>
  <c r="F586" i="5"/>
  <c r="F180" i="5"/>
  <c r="F915" i="5"/>
  <c r="F797" i="5"/>
  <c r="F618" i="5"/>
  <c r="F587" i="5"/>
  <c r="F53" i="5"/>
  <c r="F533" i="5"/>
  <c r="F436" i="5"/>
  <c r="F287" i="5"/>
  <c r="F561" i="5"/>
  <c r="F234" i="5"/>
  <c r="F288" i="5"/>
  <c r="F235" i="5"/>
  <c r="F141" i="5"/>
  <c r="F346" i="5"/>
  <c r="F347" i="5"/>
  <c r="F236" i="5"/>
  <c r="F289" i="5"/>
  <c r="F290" i="5"/>
  <c r="F237" i="5"/>
  <c r="F2" i="5"/>
  <c r="F392" i="5"/>
  <c r="F437" i="5"/>
  <c r="F438" i="5"/>
  <c r="F238" i="5"/>
  <c r="F181" i="5"/>
  <c r="F182" i="5"/>
  <c r="F470" i="5"/>
  <c r="F348" i="5"/>
  <c r="F493" i="5"/>
  <c r="F349" i="5"/>
  <c r="F183" i="5"/>
  <c r="F184" i="5"/>
  <c r="F885" i="5"/>
  <c r="F239" i="5"/>
  <c r="F291" i="5"/>
  <c r="F350" i="5"/>
  <c r="F494" i="5"/>
  <c r="F185" i="5"/>
  <c r="F351" i="5"/>
  <c r="F439" i="5"/>
  <c r="F240" i="5"/>
  <c r="F753" i="5"/>
  <c r="F534" i="5"/>
  <c r="F619" i="5"/>
  <c r="F737" i="5"/>
  <c r="F866" i="5"/>
  <c r="F708" i="5"/>
  <c r="F393" i="5"/>
  <c r="F886" i="5"/>
  <c r="F241" i="5"/>
  <c r="F635" i="5"/>
  <c r="F654" i="5"/>
  <c r="F620" i="5"/>
  <c r="F790" i="5"/>
  <c r="F887" i="5"/>
  <c r="F588" i="5"/>
  <c r="F888" i="5"/>
  <c r="F904" i="5"/>
  <c r="F905" i="5"/>
  <c r="F292" i="5"/>
  <c r="F826" i="5"/>
  <c r="F293" i="5"/>
  <c r="F589" i="5"/>
  <c r="F440" i="5"/>
  <c r="F352" i="5"/>
  <c r="F394" i="5"/>
  <c r="F186" i="5"/>
  <c r="F840" i="5"/>
  <c r="F441" i="5"/>
  <c r="F809" i="5"/>
  <c r="F810" i="5"/>
  <c r="F867" i="5"/>
  <c r="F868" i="5"/>
  <c r="F774" i="5"/>
  <c r="F729" i="5"/>
  <c r="F827" i="5"/>
  <c r="F142" i="5"/>
  <c r="F841" i="5"/>
  <c r="F187" i="5"/>
  <c r="F442" i="5"/>
  <c r="F889" i="5"/>
  <c r="F443" i="5"/>
  <c r="F353" i="5"/>
  <c r="F670" i="5"/>
  <c r="F811" i="5"/>
  <c r="F535" i="5"/>
  <c r="F775" i="5"/>
  <c r="F754" i="5"/>
  <c r="F294" i="5"/>
  <c r="F188" i="5"/>
  <c r="F590" i="5"/>
  <c r="F671" i="5"/>
  <c r="F709" i="5"/>
  <c r="F869" i="5"/>
  <c r="F710" i="5"/>
  <c r="F621" i="5"/>
  <c r="F471" i="5"/>
  <c r="F791" i="5"/>
  <c r="F562" i="5"/>
  <c r="F755" i="5"/>
  <c r="F495" i="5"/>
  <c r="F684" i="5"/>
  <c r="F472" i="5"/>
  <c r="F496" i="5"/>
  <c r="F922" i="5"/>
  <c r="F756" i="5"/>
  <c r="F757" i="5"/>
  <c r="F242" i="5"/>
  <c r="F54" i="5"/>
  <c r="F776" i="5"/>
  <c r="F695" i="5"/>
  <c r="F473" i="5"/>
  <c r="F189" i="5"/>
  <c r="F497" i="5"/>
  <c r="F474" i="5"/>
  <c r="F354" i="5"/>
  <c r="F355" i="5"/>
  <c r="F444" i="5"/>
  <c r="F711" i="5"/>
  <c r="F696" i="5"/>
  <c r="F712" i="5"/>
  <c r="F475" i="5"/>
  <c r="F356" i="5"/>
  <c r="F190" i="5"/>
  <c r="F758" i="5"/>
  <c r="F636" i="5"/>
  <c r="F498" i="5"/>
  <c r="F777" i="5"/>
  <c r="F870" i="5"/>
  <c r="F890" i="5"/>
  <c r="F499" i="5"/>
  <c r="F591" i="5"/>
  <c r="F828" i="5"/>
  <c r="F357" i="5"/>
  <c r="F191" i="5"/>
  <c r="F637" i="5"/>
  <c r="F395" i="5"/>
  <c r="F143" i="5"/>
  <c r="F738" i="5"/>
  <c r="F55" i="5"/>
  <c r="F56" i="5"/>
  <c r="F295" i="5"/>
  <c r="F57" i="5"/>
  <c r="F192" i="5"/>
  <c r="F778" i="5"/>
  <c r="F144" i="5"/>
  <c r="F108" i="5"/>
  <c r="F476" i="5"/>
  <c r="F563" i="5"/>
  <c r="F829" i="5"/>
  <c r="F109" i="5"/>
  <c r="F110" i="5"/>
  <c r="F759" i="5"/>
  <c r="F58" i="5"/>
  <c r="F638" i="5"/>
  <c r="F59" i="5"/>
  <c r="F243" i="5"/>
  <c r="F296" i="5"/>
  <c r="F111" i="5"/>
  <c r="F396" i="5"/>
  <c r="F358" i="5"/>
  <c r="F592" i="5"/>
  <c r="F593" i="5"/>
  <c r="F60" i="5"/>
  <c r="F244" i="5"/>
  <c r="F112" i="5"/>
  <c r="F359" i="5"/>
  <c r="F145" i="5"/>
  <c r="F193" i="5"/>
  <c r="F146" i="5"/>
  <c r="F297" i="5"/>
  <c r="F113" i="5"/>
  <c r="F61" i="5"/>
  <c r="F62" i="5"/>
  <c r="F63" i="5"/>
  <c r="F64" i="5"/>
  <c r="F65" i="5"/>
  <c r="F66" i="5"/>
  <c r="F67" i="5"/>
  <c r="F68" i="5"/>
  <c r="F69" i="5"/>
  <c r="F70" i="5"/>
  <c r="F71" i="5"/>
  <c r="F72" i="5"/>
  <c r="F73" i="5"/>
  <c r="F74" i="5"/>
  <c r="F23" i="5"/>
  <c r="F75" i="5"/>
  <c r="F76" i="5"/>
  <c r="F77" i="5"/>
  <c r="F24" i="5"/>
  <c r="F78" i="5"/>
  <c r="F25" i="5"/>
  <c r="F79" i="5"/>
  <c r="F26" i="5"/>
  <c r="F80" i="5"/>
  <c r="F81" i="5"/>
  <c r="F27" i="5"/>
  <c r="F82" i="5"/>
  <c r="F28" i="5"/>
  <c r="F83" i="5"/>
  <c r="F84" i="5"/>
  <c r="F29" i="5"/>
  <c r="F85" i="5"/>
  <c r="F86" i="5"/>
  <c r="F30" i="5"/>
  <c r="F31" i="5"/>
  <c r="F87" i="5"/>
  <c r="F88" i="5"/>
  <c r="F32" i="5"/>
  <c r="F114" i="5"/>
  <c r="F33" i="5"/>
  <c r="F34" i="5"/>
  <c r="F35" i="5"/>
  <c r="F89" i="5"/>
  <c r="F36" i="5"/>
  <c r="F37" i="5"/>
  <c r="F38" i="5"/>
  <c r="F39" i="5"/>
  <c r="F9" i="5"/>
  <c r="F40" i="5"/>
  <c r="F194" i="5"/>
  <c r="F90" i="5"/>
  <c r="F41" i="5"/>
  <c r="F42" i="5"/>
  <c r="F43" i="5"/>
  <c r="F10" i="5"/>
  <c r="F44" i="5"/>
  <c r="F45" i="5"/>
  <c r="F779" i="5"/>
  <c r="F147" i="5"/>
  <c r="F46" i="5"/>
  <c r="F11" i="5"/>
  <c r="F12" i="5"/>
  <c r="F3" i="5"/>
  <c r="F13" i="5"/>
  <c r="F115" i="5"/>
  <c r="F47" i="5"/>
  <c r="F48" i="5"/>
  <c r="F14" i="5"/>
  <c r="F5" i="5"/>
  <c r="F15" i="5"/>
  <c r="F16" i="5"/>
  <c r="F17" i="5"/>
  <c r="F18" i="5"/>
  <c r="F19" i="5"/>
  <c r="F20" i="5"/>
  <c r="F812" i="5"/>
  <c r="F21" i="5"/>
  <c r="F6" i="5"/>
  <c r="F7" i="5"/>
  <c r="F4" i="5"/>
  <c r="F445" i="5"/>
  <c r="F8" i="5"/>
  <c r="F245" i="5"/>
  <c r="F195" i="5"/>
  <c r="F49" i="5"/>
  <c r="C672" i="5"/>
  <c r="C298" i="5"/>
  <c r="C299" i="5"/>
  <c r="C116" i="5"/>
  <c r="C196" i="5"/>
  <c r="C780" i="5"/>
  <c r="C594" i="5"/>
  <c r="C564" i="5"/>
  <c r="C117" i="5"/>
  <c r="C118" i="5"/>
  <c r="C500" i="5"/>
  <c r="C655" i="5"/>
  <c r="C446" i="5"/>
  <c r="C148" i="5"/>
  <c r="C149" i="5"/>
  <c r="C119" i="5"/>
  <c r="C397" i="5"/>
  <c r="C150" i="5"/>
  <c r="C536" i="5"/>
  <c r="C246" i="5"/>
  <c r="C906" i="5"/>
  <c r="C477" i="5"/>
  <c r="C792" i="5"/>
  <c r="C197" i="5"/>
  <c r="C813" i="5"/>
  <c r="C891" i="5"/>
  <c r="C830" i="5"/>
  <c r="C247" i="5"/>
  <c r="C248" i="5"/>
  <c r="C198" i="5"/>
  <c r="C871" i="5"/>
  <c r="C501" i="5"/>
  <c r="C249" i="5"/>
  <c r="C656" i="5"/>
  <c r="C907" i="5"/>
  <c r="C398" i="5"/>
  <c r="C892" i="5"/>
  <c r="C199" i="5"/>
  <c r="C565" i="5"/>
  <c r="C200" i="5"/>
  <c r="C399" i="5"/>
  <c r="C831" i="5"/>
  <c r="C537" i="5"/>
  <c r="C201" i="5"/>
  <c r="C300" i="5"/>
  <c r="C92" i="5"/>
  <c r="C893" i="5"/>
  <c r="C202" i="5"/>
  <c r="C93" i="5"/>
  <c r="C400" i="5"/>
  <c r="C401" i="5"/>
  <c r="C120" i="5"/>
  <c r="C447" i="5"/>
  <c r="C203" i="5"/>
  <c r="C502" i="5"/>
  <c r="C204" i="5"/>
  <c r="C250" i="5"/>
  <c r="C251" i="5"/>
  <c r="C595" i="5"/>
  <c r="C932" i="5"/>
  <c r="C503" i="5"/>
  <c r="C622" i="5"/>
  <c r="C252" i="5"/>
  <c r="C205" i="5"/>
  <c r="C253" i="5"/>
  <c r="C94" i="5"/>
  <c r="C151" i="5"/>
  <c r="C916" i="5"/>
  <c r="C917" i="5"/>
  <c r="C206" i="5"/>
  <c r="C504" i="5"/>
  <c r="C254" i="5"/>
  <c r="C152" i="5"/>
  <c r="C207" i="5"/>
  <c r="C814" i="5"/>
  <c r="C153" i="5"/>
  <c r="C505" i="5"/>
  <c r="C798" i="5"/>
  <c r="C842" i="5"/>
  <c r="C154" i="5"/>
  <c r="C843" i="5"/>
  <c r="C360" i="5"/>
  <c r="C208" i="5"/>
  <c r="C255" i="5"/>
  <c r="C506" i="5"/>
  <c r="C799" i="5"/>
  <c r="C844" i="5"/>
  <c r="C815" i="5"/>
  <c r="C301" i="5"/>
  <c r="C155" i="5"/>
  <c r="C50" i="5"/>
  <c r="C402" i="5"/>
  <c r="C931" i="5"/>
  <c r="C507" i="5"/>
  <c r="C121" i="5"/>
  <c r="C302" i="5"/>
  <c r="C508" i="5"/>
  <c r="C478" i="5"/>
  <c r="C923" i="5"/>
  <c r="C832" i="5"/>
  <c r="C156" i="5"/>
  <c r="C509" i="5"/>
  <c r="C800" i="5"/>
  <c r="C845" i="5"/>
  <c r="C157" i="5"/>
  <c r="C872" i="5"/>
  <c r="C538" i="5"/>
  <c r="C448" i="5"/>
  <c r="C158" i="5"/>
  <c r="C739" i="5"/>
  <c r="C122" i="5"/>
  <c r="C908" i="5"/>
  <c r="C123" i="5"/>
  <c r="C159" i="5"/>
  <c r="C209" i="5"/>
  <c r="C403" i="5"/>
  <c r="C256" i="5"/>
  <c r="C833" i="5"/>
  <c r="C760" i="5"/>
  <c r="C257" i="5"/>
  <c r="C124" i="5"/>
  <c r="C539" i="5"/>
  <c r="C540" i="5"/>
  <c r="C918" i="5"/>
  <c r="C258" i="5"/>
  <c r="C541" i="5"/>
  <c r="C160" i="5"/>
  <c r="C161" i="5"/>
  <c r="C740" i="5"/>
  <c r="C741" i="5"/>
  <c r="C162" i="5"/>
  <c r="C542" i="5"/>
  <c r="C623" i="5"/>
  <c r="C404" i="5"/>
  <c r="C543" i="5"/>
  <c r="C163" i="5"/>
  <c r="C544" i="5"/>
  <c r="C894" i="5"/>
  <c r="C545" i="5"/>
  <c r="C546" i="5"/>
  <c r="C624" i="5"/>
  <c r="C730" i="5"/>
  <c r="C731" i="5"/>
  <c r="C547" i="5"/>
  <c r="C164" i="5"/>
  <c r="C125" i="5"/>
  <c r="C566" i="5"/>
  <c r="C732" i="5"/>
  <c r="C639" i="5"/>
  <c r="C165" i="5"/>
  <c r="C126" i="5"/>
  <c r="C405" i="5"/>
  <c r="C567" i="5"/>
  <c r="C625" i="5"/>
  <c r="C127" i="5"/>
  <c r="C640" i="5"/>
  <c r="C259" i="5"/>
  <c r="C626" i="5"/>
  <c r="C641" i="5"/>
  <c r="C166" i="5"/>
  <c r="C303" i="5"/>
  <c r="C713" i="5"/>
  <c r="C167" i="5"/>
  <c r="C304" i="5"/>
  <c r="C627" i="5"/>
  <c r="C642" i="5"/>
  <c r="C643" i="5"/>
  <c r="C596" i="5"/>
  <c r="C597" i="5"/>
  <c r="C568" i="5"/>
  <c r="C644" i="5"/>
  <c r="C569" i="5"/>
  <c r="C645" i="5"/>
  <c r="C646" i="5"/>
  <c r="C570" i="5"/>
  <c r="C742" i="5"/>
  <c r="C743" i="5"/>
  <c r="C761" i="5"/>
  <c r="C733" i="5"/>
  <c r="C924" i="5"/>
  <c r="C873" i="5"/>
  <c r="C744" i="5"/>
  <c r="C305" i="5"/>
  <c r="C306" i="5"/>
  <c r="C745" i="5"/>
  <c r="C746" i="5"/>
  <c r="C406" i="5"/>
  <c r="C598" i="5"/>
  <c r="C657" i="5"/>
  <c r="C307" i="5"/>
  <c r="C571" i="5"/>
  <c r="C658" i="5"/>
  <c r="C747" i="5"/>
  <c r="C659" i="5"/>
  <c r="C647" i="5"/>
  <c r="C599" i="5"/>
  <c r="C673" i="5"/>
  <c r="C762" i="5"/>
  <c r="C600" i="5"/>
  <c r="C674" i="5"/>
  <c r="C572" i="5"/>
  <c r="C675" i="5"/>
  <c r="C308" i="5"/>
  <c r="C676" i="5"/>
  <c r="C479" i="5"/>
  <c r="C685" i="5"/>
  <c r="C573" i="5"/>
  <c r="C763" i="5"/>
  <c r="C801" i="5"/>
  <c r="C548" i="5"/>
  <c r="C601" i="5"/>
  <c r="C677" i="5"/>
  <c r="C764" i="5"/>
  <c r="C361" i="5"/>
  <c r="C449" i="5"/>
  <c r="C309" i="5"/>
  <c r="C260" i="5"/>
  <c r="C450" i="5"/>
  <c r="C686" i="5"/>
  <c r="C310" i="5"/>
  <c r="C816" i="5"/>
  <c r="C687" i="5"/>
  <c r="C846" i="5"/>
  <c r="C311" i="5"/>
  <c r="C781" i="5"/>
  <c r="C697" i="5"/>
  <c r="C802" i="5"/>
  <c r="C847" i="5"/>
  <c r="C874" i="5"/>
  <c r="C312" i="5"/>
  <c r="C895" i="5"/>
  <c r="C896" i="5"/>
  <c r="C834" i="5"/>
  <c r="C313" i="5"/>
  <c r="C782" i="5"/>
  <c r="C698" i="5"/>
  <c r="C783" i="5"/>
  <c r="C314" i="5"/>
  <c r="C848" i="5"/>
  <c r="C714" i="5"/>
  <c r="C849" i="5"/>
  <c r="C660" i="5"/>
  <c r="C715" i="5"/>
  <c r="C699" i="5"/>
  <c r="C688" i="5"/>
  <c r="C451" i="5"/>
  <c r="C716" i="5"/>
  <c r="C817" i="5"/>
  <c r="C717" i="5"/>
  <c r="C362" i="5"/>
  <c r="C661" i="5"/>
  <c r="C850" i="5"/>
  <c r="C718" i="5"/>
  <c r="C851" i="5"/>
  <c r="C852" i="5"/>
  <c r="C480" i="5"/>
  <c r="C909" i="5"/>
  <c r="C818" i="5"/>
  <c r="C719" i="5"/>
  <c r="C700" i="5"/>
  <c r="C875" i="5"/>
  <c r="C720" i="5"/>
  <c r="C910" i="5"/>
  <c r="C363" i="5"/>
  <c r="C919" i="5"/>
  <c r="C920" i="5"/>
  <c r="C897" i="5"/>
  <c r="C803" i="5"/>
  <c r="C701" i="5"/>
  <c r="C364" i="5"/>
  <c r="C128" i="5"/>
  <c r="C911" i="5"/>
  <c r="C210" i="5"/>
  <c r="C912" i="5"/>
  <c r="C835" i="5"/>
  <c r="C407" i="5"/>
  <c r="C365" i="5"/>
  <c r="C211" i="5"/>
  <c r="C366" i="5"/>
  <c r="C926" i="5"/>
  <c r="C408" i="5"/>
  <c r="C367" i="5"/>
  <c r="C168" i="5"/>
  <c r="C409" i="5"/>
  <c r="C368" i="5"/>
  <c r="C369" i="5"/>
  <c r="C793" i="5"/>
  <c r="C370" i="5"/>
  <c r="C927" i="5"/>
  <c r="C928" i="5"/>
  <c r="C371" i="5"/>
  <c r="C819" i="5"/>
  <c r="C452" i="5"/>
  <c r="C820" i="5"/>
  <c r="C95" i="5"/>
  <c r="C804" i="5"/>
  <c r="C129" i="5"/>
  <c r="C453" i="5"/>
  <c r="C481" i="5"/>
  <c r="C853" i="5"/>
  <c r="C602" i="5"/>
  <c r="C765" i="5"/>
  <c r="C169" i="5"/>
  <c r="C482" i="5"/>
  <c r="C483" i="5"/>
  <c r="C603" i="5"/>
  <c r="C484" i="5"/>
  <c r="C170" i="5"/>
  <c r="C734" i="5"/>
  <c r="C171" i="5"/>
  <c r="C172" i="5"/>
  <c r="C721" i="5"/>
  <c r="C485" i="5"/>
  <c r="C648" i="5"/>
  <c r="C702" i="5"/>
  <c r="C836" i="5"/>
  <c r="C212" i="5"/>
  <c r="C454" i="5"/>
  <c r="C662" i="5"/>
  <c r="C921" i="5"/>
  <c r="C510" i="5"/>
  <c r="C604" i="5"/>
  <c r="C722" i="5"/>
  <c r="C876" i="5"/>
  <c r="C649" i="5"/>
  <c r="C929" i="5"/>
  <c r="C663" i="5"/>
  <c r="C703" i="5"/>
  <c r="C766" i="5"/>
  <c r="C767" i="5"/>
  <c r="C574" i="5"/>
  <c r="C575" i="5"/>
  <c r="C372" i="5"/>
  <c r="C854" i="5"/>
  <c r="C821" i="5"/>
  <c r="C822" i="5"/>
  <c r="C855" i="5"/>
  <c r="C823" i="5"/>
  <c r="C856" i="5"/>
  <c r="C877" i="5"/>
  <c r="C898" i="5"/>
  <c r="C857" i="5"/>
  <c r="C913" i="5"/>
  <c r="C899" i="5"/>
  <c r="C900" i="5"/>
  <c r="C784" i="5"/>
  <c r="C858" i="5"/>
  <c r="C768" i="5"/>
  <c r="C794" i="5"/>
  <c r="C486" i="5"/>
  <c r="C769" i="5"/>
  <c r="C770" i="5"/>
  <c r="C771" i="5"/>
  <c r="C878" i="5"/>
  <c r="C748" i="5"/>
  <c r="C549" i="5"/>
  <c r="C749" i="5"/>
  <c r="C750" i="5"/>
  <c r="C723" i="5"/>
  <c r="C373" i="5"/>
  <c r="C689" i="5"/>
  <c r="C901" i="5"/>
  <c r="C795" i="5"/>
  <c r="C678" i="5"/>
  <c r="C315" i="5"/>
  <c r="C511" i="5"/>
  <c r="C512" i="5"/>
  <c r="C261" i="5"/>
  <c r="C316" i="5"/>
  <c r="C262" i="5"/>
  <c r="C374" i="5"/>
  <c r="C317" i="5"/>
  <c r="C513" i="5"/>
  <c r="C375" i="5"/>
  <c r="C376" i="5"/>
  <c r="C377" i="5"/>
  <c r="C263" i="5"/>
  <c r="C378" i="5"/>
  <c r="C514" i="5"/>
  <c r="C379" i="5"/>
  <c r="C515" i="5"/>
  <c r="C516" i="5"/>
  <c r="C318" i="5"/>
  <c r="C517" i="5"/>
  <c r="C319" i="5"/>
  <c r="C380" i="5"/>
  <c r="C320" i="5"/>
  <c r="C455" i="5"/>
  <c r="C264" i="5"/>
  <c r="C550" i="5"/>
  <c r="C321" i="5"/>
  <c r="C518" i="5"/>
  <c r="C605" i="5"/>
  <c r="C879" i="5"/>
  <c r="C805" i="5"/>
  <c r="C824" i="5"/>
  <c r="C487" i="5"/>
  <c r="C265" i="5"/>
  <c r="C266" i="5"/>
  <c r="C488" i="5"/>
  <c r="C489" i="5"/>
  <c r="C410" i="5"/>
  <c r="C724" i="5"/>
  <c r="C825" i="5"/>
  <c r="C490" i="5"/>
  <c r="C859" i="5"/>
  <c r="C664" i="5"/>
  <c r="C213" i="5"/>
  <c r="C267" i="5"/>
  <c r="C96" i="5"/>
  <c r="C322" i="5"/>
  <c r="C323" i="5"/>
  <c r="C772" i="5"/>
  <c r="C650" i="5"/>
  <c r="C491" i="5"/>
  <c r="C324" i="5"/>
  <c r="C268" i="5"/>
  <c r="C456" i="5"/>
  <c r="C457" i="5"/>
  <c r="C325" i="5"/>
  <c r="C751" i="5"/>
  <c r="C458" i="5"/>
  <c r="C725" i="5"/>
  <c r="C690" i="5"/>
  <c r="C269" i="5"/>
  <c r="C381" i="5"/>
  <c r="C519" i="5"/>
  <c r="C411" i="5"/>
  <c r="C459" i="5"/>
  <c r="C214" i="5"/>
  <c r="C270" i="5"/>
  <c r="C691" i="5"/>
  <c r="C665" i="5"/>
  <c r="C326" i="5"/>
  <c r="C271" i="5"/>
  <c r="C272" i="5"/>
  <c r="C412" i="5"/>
  <c r="C806" i="5"/>
  <c r="C460" i="5"/>
  <c r="C785" i="5"/>
  <c r="C413" i="5"/>
  <c r="C22" i="5"/>
  <c r="C414" i="5"/>
  <c r="C215" i="5"/>
  <c r="C173" i="5"/>
  <c r="C216" i="5"/>
  <c r="C217" i="5"/>
  <c r="C97" i="5"/>
  <c r="C327" i="5"/>
  <c r="C735" i="5"/>
  <c r="C415" i="5"/>
  <c r="C273" i="5"/>
  <c r="C416" i="5"/>
  <c r="C786" i="5"/>
  <c r="C417" i="5"/>
  <c r="C328" i="5"/>
  <c r="C860" i="5"/>
  <c r="C418" i="5"/>
  <c r="C837" i="5"/>
  <c r="C218" i="5"/>
  <c r="C419" i="5"/>
  <c r="C382" i="5"/>
  <c r="C520" i="5"/>
  <c r="C329" i="5"/>
  <c r="C521" i="5"/>
  <c r="C420" i="5"/>
  <c r="C330" i="5"/>
  <c r="C274" i="5"/>
  <c r="C331" i="5"/>
  <c r="C98" i="5"/>
  <c r="C219" i="5"/>
  <c r="C930" i="5"/>
  <c r="C551" i="5"/>
  <c r="C421" i="5"/>
  <c r="C628" i="5"/>
  <c r="C880" i="5"/>
  <c r="C576" i="5"/>
  <c r="C704" i="5"/>
  <c r="C807" i="5"/>
  <c r="C838" i="5"/>
  <c r="C422" i="5"/>
  <c r="C629" i="5"/>
  <c r="C522" i="5"/>
  <c r="C220" i="5"/>
  <c r="C221" i="5"/>
  <c r="C275" i="5"/>
  <c r="C332" i="5"/>
  <c r="C630" i="5"/>
  <c r="C423" i="5"/>
  <c r="C736" i="5"/>
  <c r="C424" i="5"/>
  <c r="C333" i="5"/>
  <c r="C276" i="5"/>
  <c r="C839" i="5"/>
  <c r="C523" i="5"/>
  <c r="C705" i="5"/>
  <c r="C577" i="5"/>
  <c r="C726" i="5"/>
  <c r="C222" i="5"/>
  <c r="C552" i="5"/>
  <c r="C277" i="5"/>
  <c r="C425" i="5"/>
  <c r="C861" i="5"/>
  <c r="C524" i="5"/>
  <c r="C278" i="5"/>
  <c r="C461" i="5"/>
  <c r="C808" i="5"/>
  <c r="C279" i="5"/>
  <c r="C426" i="5"/>
  <c r="C427" i="5"/>
  <c r="C428" i="5"/>
  <c r="C174" i="5"/>
  <c r="C334" i="5"/>
  <c r="C223" i="5"/>
  <c r="C462" i="5"/>
  <c r="C787" i="5"/>
  <c r="C429" i="5"/>
  <c r="C553" i="5"/>
  <c r="C554" i="5"/>
  <c r="C525" i="5"/>
  <c r="C175" i="5"/>
  <c r="C383" i="5"/>
  <c r="C280" i="5"/>
  <c r="C862" i="5"/>
  <c r="C51" i="5"/>
  <c r="C430" i="5"/>
  <c r="C431" i="5"/>
  <c r="C463" i="5"/>
  <c r="C224" i="5"/>
  <c r="C335" i="5"/>
  <c r="C99" i="5"/>
  <c r="C176" i="5"/>
  <c r="C464" i="5"/>
  <c r="C281" i="5"/>
  <c r="C384" i="5"/>
  <c r="C385" i="5"/>
  <c r="C336" i="5"/>
  <c r="C100" i="5"/>
  <c r="C386" i="5"/>
  <c r="C337" i="5"/>
  <c r="C432" i="5"/>
  <c r="C706" i="5"/>
  <c r="C338" i="5"/>
  <c r="C282" i="5"/>
  <c r="C387" i="5"/>
  <c r="C339" i="5"/>
  <c r="C526" i="5"/>
  <c r="C881" i="5"/>
  <c r="C863" i="5"/>
  <c r="C130" i="5"/>
  <c r="C340" i="5"/>
  <c r="C388" i="5"/>
  <c r="C283" i="5"/>
  <c r="C52" i="5"/>
  <c r="C389" i="5"/>
  <c r="C788" i="5"/>
  <c r="C433" i="5"/>
  <c r="C225" i="5"/>
  <c r="C679" i="5"/>
  <c r="C226" i="5"/>
  <c r="C925" i="5"/>
  <c r="C227" i="5"/>
  <c r="C228" i="5"/>
  <c r="C692" i="5"/>
  <c r="C177" i="5"/>
  <c r="C131" i="5"/>
  <c r="C492" i="5"/>
  <c r="C465" i="5"/>
  <c r="C101" i="5"/>
  <c r="C132" i="5"/>
  <c r="C914" i="5"/>
  <c r="C606" i="5"/>
  <c r="C178" i="5"/>
  <c r="C229" i="5"/>
  <c r="C133" i="5"/>
  <c r="C284" i="5"/>
  <c r="C466" i="5"/>
  <c r="C134" i="5"/>
  <c r="C902" i="5"/>
  <c r="C527" i="5"/>
  <c r="C528" i="5"/>
  <c r="C102" i="5"/>
  <c r="C467" i="5"/>
  <c r="C341" i="5"/>
  <c r="C578" i="5"/>
  <c r="C468" i="5"/>
  <c r="C903" i="5"/>
  <c r="C796" i="5"/>
  <c r="C434" i="5"/>
  <c r="C727" i="5"/>
  <c r="C631" i="5"/>
  <c r="C864" i="5"/>
  <c r="C579" i="5"/>
  <c r="C680" i="5"/>
  <c r="C865" i="5"/>
  <c r="C607" i="5"/>
  <c r="C728" i="5"/>
  <c r="C752" i="5"/>
  <c r="C882" i="5"/>
  <c r="C883" i="5"/>
  <c r="C608" i="5"/>
  <c r="C135" i="5"/>
  <c r="C285" i="5"/>
  <c r="C789" i="5"/>
  <c r="C342" i="5"/>
  <c r="C529" i="5"/>
  <c r="C136" i="5"/>
  <c r="C609" i="5"/>
  <c r="C343" i="5"/>
  <c r="C103" i="5"/>
  <c r="C104" i="5"/>
  <c r="C390" i="5"/>
  <c r="C666" i="5"/>
  <c r="C693" i="5"/>
  <c r="C651" i="5"/>
  <c r="C667" i="5"/>
  <c r="C137" i="5"/>
  <c r="C580" i="5"/>
  <c r="C105" i="5"/>
  <c r="C681" i="5"/>
  <c r="C694" i="5"/>
  <c r="C610" i="5"/>
  <c r="C611" i="5"/>
  <c r="C555" i="5"/>
  <c r="C581" i="5"/>
  <c r="C707" i="5"/>
  <c r="C682" i="5"/>
  <c r="C435" i="5"/>
  <c r="C138" i="5"/>
  <c r="C556" i="5"/>
  <c r="C557" i="5"/>
  <c r="C558" i="5"/>
  <c r="C632" i="5"/>
  <c r="C286" i="5"/>
  <c r="C230" i="5"/>
  <c r="C106" i="5"/>
  <c r="C612" i="5"/>
  <c r="C668" i="5"/>
  <c r="C530" i="5"/>
  <c r="C683" i="5"/>
  <c r="C669" i="5"/>
  <c r="C231" i="5"/>
  <c r="C652" i="5"/>
  <c r="C582" i="5"/>
  <c r="C232" i="5"/>
  <c r="C139" i="5"/>
  <c r="C653" i="5"/>
  <c r="C613" i="5"/>
  <c r="C633" i="5"/>
  <c r="C614" i="5"/>
  <c r="C615" i="5"/>
  <c r="C773" i="5"/>
  <c r="C531" i="5"/>
  <c r="C616" i="5"/>
  <c r="C559" i="5"/>
  <c r="C583" i="5"/>
  <c r="C179" i="5"/>
  <c r="C391" i="5"/>
  <c r="C560" i="5"/>
  <c r="C140" i="5"/>
  <c r="C532" i="5"/>
  <c r="C617" i="5"/>
  <c r="C634" i="5"/>
  <c r="C344" i="5"/>
  <c r="C233" i="5"/>
  <c r="C469" i="5"/>
  <c r="C107" i="5"/>
  <c r="C584" i="5"/>
  <c r="C585" i="5"/>
  <c r="C884" i="5"/>
  <c r="C345" i="5"/>
  <c r="C586" i="5"/>
  <c r="C180" i="5"/>
  <c r="C915" i="5"/>
  <c r="C797" i="5"/>
  <c r="C618" i="5"/>
  <c r="C587" i="5"/>
  <c r="C53" i="5"/>
  <c r="C533" i="5"/>
  <c r="C436" i="5"/>
  <c r="C287" i="5"/>
  <c r="C561" i="5"/>
  <c r="C234" i="5"/>
  <c r="C288" i="5"/>
  <c r="C235" i="5"/>
  <c r="C141" i="5"/>
  <c r="C346" i="5"/>
  <c r="C347" i="5"/>
  <c r="C236" i="5"/>
  <c r="C289" i="5"/>
  <c r="C290" i="5"/>
  <c r="C237" i="5"/>
  <c r="C2" i="5"/>
  <c r="C392" i="5"/>
  <c r="C437" i="5"/>
  <c r="C438" i="5"/>
  <c r="C238" i="5"/>
  <c r="C181" i="5"/>
  <c r="C182" i="5"/>
  <c r="C470" i="5"/>
  <c r="C348" i="5"/>
  <c r="C493" i="5"/>
  <c r="C349" i="5"/>
  <c r="C183" i="5"/>
  <c r="C184" i="5"/>
  <c r="C885" i="5"/>
  <c r="C239" i="5"/>
  <c r="C291" i="5"/>
  <c r="C350" i="5"/>
  <c r="C494" i="5"/>
  <c r="C185" i="5"/>
  <c r="C351" i="5"/>
  <c r="C439" i="5"/>
  <c r="C240" i="5"/>
  <c r="C753" i="5"/>
  <c r="C534" i="5"/>
  <c r="C619" i="5"/>
  <c r="C737" i="5"/>
  <c r="C866" i="5"/>
  <c r="C708" i="5"/>
  <c r="C393" i="5"/>
  <c r="C886" i="5"/>
  <c r="C241" i="5"/>
  <c r="C635" i="5"/>
  <c r="C654" i="5"/>
  <c r="C620" i="5"/>
  <c r="C790" i="5"/>
  <c r="C887" i="5"/>
  <c r="C588" i="5"/>
  <c r="C888" i="5"/>
  <c r="C904" i="5"/>
  <c r="C905" i="5"/>
  <c r="C292" i="5"/>
  <c r="C826" i="5"/>
  <c r="C293" i="5"/>
  <c r="C589" i="5"/>
  <c r="C440" i="5"/>
  <c r="C352" i="5"/>
  <c r="C394" i="5"/>
  <c r="C186" i="5"/>
  <c r="C840" i="5"/>
  <c r="C441" i="5"/>
  <c r="C809" i="5"/>
  <c r="C810" i="5"/>
  <c r="C867" i="5"/>
  <c r="C868" i="5"/>
  <c r="C774" i="5"/>
  <c r="C729" i="5"/>
  <c r="C827" i="5"/>
  <c r="C142" i="5"/>
  <c r="C841" i="5"/>
  <c r="C187" i="5"/>
  <c r="C442" i="5"/>
  <c r="C889" i="5"/>
  <c r="C443" i="5"/>
  <c r="C353" i="5"/>
  <c r="C670" i="5"/>
  <c r="C811" i="5"/>
  <c r="C535" i="5"/>
  <c r="C775" i="5"/>
  <c r="C754" i="5"/>
  <c r="C294" i="5"/>
  <c r="C188" i="5"/>
  <c r="C590" i="5"/>
  <c r="C671" i="5"/>
  <c r="C709" i="5"/>
  <c r="C869" i="5"/>
  <c r="C710" i="5"/>
  <c r="C621" i="5"/>
  <c r="C471" i="5"/>
  <c r="C791" i="5"/>
  <c r="C562" i="5"/>
  <c r="C755" i="5"/>
  <c r="C495" i="5"/>
  <c r="C684" i="5"/>
  <c r="C472" i="5"/>
  <c r="C496" i="5"/>
  <c r="C922" i="5"/>
  <c r="C756" i="5"/>
  <c r="C757" i="5"/>
  <c r="C242" i="5"/>
  <c r="C54" i="5"/>
  <c r="C776" i="5"/>
  <c r="C695" i="5"/>
  <c r="C473" i="5"/>
  <c r="C189" i="5"/>
  <c r="C497" i="5"/>
  <c r="C474" i="5"/>
  <c r="C354" i="5"/>
  <c r="C355" i="5"/>
  <c r="C444" i="5"/>
  <c r="C711" i="5"/>
  <c r="C696" i="5"/>
  <c r="C712" i="5"/>
  <c r="C475" i="5"/>
  <c r="C356" i="5"/>
  <c r="C190" i="5"/>
  <c r="C758" i="5"/>
  <c r="C636" i="5"/>
  <c r="C498" i="5"/>
  <c r="C777" i="5"/>
  <c r="C870" i="5"/>
  <c r="C890" i="5"/>
  <c r="C499" i="5"/>
  <c r="C591" i="5"/>
  <c r="C828" i="5"/>
  <c r="C357" i="5"/>
  <c r="C191" i="5"/>
  <c r="C637" i="5"/>
  <c r="C395" i="5"/>
  <c r="C143" i="5"/>
  <c r="C738" i="5"/>
  <c r="C55" i="5"/>
  <c r="C56" i="5"/>
  <c r="C295" i="5"/>
  <c r="C57" i="5"/>
  <c r="C192" i="5"/>
  <c r="C778" i="5"/>
  <c r="C144" i="5"/>
  <c r="C108" i="5"/>
  <c r="C476" i="5"/>
  <c r="C563" i="5"/>
  <c r="C829" i="5"/>
  <c r="C109" i="5"/>
  <c r="C110" i="5"/>
  <c r="C759" i="5"/>
  <c r="C58" i="5"/>
  <c r="C638" i="5"/>
  <c r="C59" i="5"/>
  <c r="C243" i="5"/>
  <c r="C296" i="5"/>
  <c r="C111" i="5"/>
  <c r="C396" i="5"/>
  <c r="C358" i="5"/>
  <c r="C592" i="5"/>
  <c r="C593" i="5"/>
  <c r="C60" i="5"/>
  <c r="C244" i="5"/>
  <c r="C112" i="5"/>
  <c r="C359" i="5"/>
  <c r="C145" i="5"/>
  <c r="C193" i="5"/>
  <c r="C146" i="5"/>
  <c r="C297" i="5"/>
  <c r="C113" i="5"/>
  <c r="C61" i="5"/>
  <c r="C62" i="5"/>
  <c r="C63" i="5"/>
  <c r="C64" i="5"/>
  <c r="C65" i="5"/>
  <c r="C66" i="5"/>
  <c r="C67" i="5"/>
  <c r="C68" i="5"/>
  <c r="C69" i="5"/>
  <c r="C70" i="5"/>
  <c r="C71" i="5"/>
  <c r="C72" i="5"/>
  <c r="C73" i="5"/>
  <c r="C74" i="5"/>
  <c r="C23" i="5"/>
  <c r="C75" i="5"/>
  <c r="C76" i="5"/>
  <c r="C77" i="5"/>
  <c r="C24" i="5"/>
  <c r="C78" i="5"/>
  <c r="C25" i="5"/>
  <c r="C79" i="5"/>
  <c r="C26" i="5"/>
  <c r="C80" i="5"/>
  <c r="C81" i="5"/>
  <c r="C27" i="5"/>
  <c r="C82" i="5"/>
  <c r="C28" i="5"/>
  <c r="C83" i="5"/>
  <c r="C84" i="5"/>
  <c r="C29" i="5"/>
  <c r="C85" i="5"/>
  <c r="C86" i="5"/>
  <c r="C30" i="5"/>
  <c r="C31" i="5"/>
  <c r="C87" i="5"/>
  <c r="C88" i="5"/>
  <c r="C32" i="5"/>
  <c r="C114" i="5"/>
  <c r="C33" i="5"/>
  <c r="C34" i="5"/>
  <c r="C35" i="5"/>
  <c r="C89" i="5"/>
  <c r="C36" i="5"/>
  <c r="C37" i="5"/>
  <c r="C38" i="5"/>
  <c r="C39" i="5"/>
  <c r="C9" i="5"/>
  <c r="C40" i="5"/>
  <c r="C194" i="5"/>
  <c r="C90" i="5"/>
  <c r="C41" i="5"/>
  <c r="C42" i="5"/>
  <c r="C43" i="5"/>
  <c r="C10" i="5"/>
  <c r="C44" i="5"/>
  <c r="C45" i="5"/>
  <c r="C779" i="5"/>
  <c r="C147" i="5"/>
  <c r="C46" i="5"/>
  <c r="C11" i="5"/>
  <c r="C12" i="5"/>
  <c r="C3" i="5"/>
  <c r="C13" i="5"/>
  <c r="C115" i="5"/>
  <c r="C47" i="5"/>
  <c r="C48" i="5"/>
  <c r="C14" i="5"/>
  <c r="C5" i="5"/>
  <c r="C15" i="5"/>
  <c r="C16" i="5"/>
  <c r="C17" i="5"/>
  <c r="C18" i="5"/>
  <c r="C19" i="5"/>
  <c r="C20" i="5"/>
  <c r="C812" i="5"/>
  <c r="C21" i="5"/>
  <c r="C6" i="5"/>
  <c r="C7" i="5"/>
  <c r="C4" i="5"/>
  <c r="C445" i="5"/>
  <c r="C8" i="5"/>
  <c r="C245" i="5"/>
  <c r="C195" i="5"/>
  <c r="C49" i="5"/>
  <c r="F91" i="5"/>
  <c r="C91" i="5"/>
  <c r="F631" i="4"/>
  <c r="F285" i="4"/>
  <c r="F286" i="4"/>
  <c r="F110" i="4"/>
  <c r="F185" i="4"/>
  <c r="F730" i="4"/>
  <c r="F533" i="4"/>
  <c r="F111" i="4"/>
  <c r="F112" i="4"/>
  <c r="F471" i="4"/>
  <c r="F615" i="4"/>
  <c r="F421" i="4"/>
  <c r="F141" i="4"/>
  <c r="F113" i="4"/>
  <c r="F376" i="4"/>
  <c r="F142" i="4"/>
  <c r="F506" i="4"/>
  <c r="F234" i="4"/>
  <c r="F847" i="4"/>
  <c r="F448" i="4"/>
  <c r="F186" i="4"/>
  <c r="F761" i="4"/>
  <c r="F834" i="4"/>
  <c r="F778" i="4"/>
  <c r="F235" i="4"/>
  <c r="F236" i="4"/>
  <c r="F187" i="4"/>
  <c r="F815" i="4"/>
  <c r="F472" i="4"/>
  <c r="F237" i="4"/>
  <c r="F616" i="4"/>
  <c r="F848" i="4"/>
  <c r="F377" i="4"/>
  <c r="F835" i="4"/>
  <c r="F188" i="4"/>
  <c r="F534" i="4"/>
  <c r="F189" i="4"/>
  <c r="F378" i="4"/>
  <c r="F507" i="4"/>
  <c r="F190" i="4"/>
  <c r="F287" i="4"/>
  <c r="F87" i="4"/>
  <c r="F836" i="4"/>
  <c r="F191" i="4"/>
  <c r="F88" i="4"/>
  <c r="F379" i="4"/>
  <c r="F380" i="4"/>
  <c r="F114" i="4"/>
  <c r="F422" i="4"/>
  <c r="F192" i="4"/>
  <c r="F473" i="4"/>
  <c r="F193" i="4"/>
  <c r="F238" i="4"/>
  <c r="F239" i="4"/>
  <c r="F562" i="4"/>
  <c r="F872" i="4"/>
  <c r="F474" i="4"/>
  <c r="F586" i="4"/>
  <c r="F240" i="4"/>
  <c r="F194" i="4"/>
  <c r="F241" i="4"/>
  <c r="F89" i="4"/>
  <c r="F143" i="4"/>
  <c r="F856" i="4"/>
  <c r="F857" i="4"/>
  <c r="F195" i="4"/>
  <c r="F475" i="4"/>
  <c r="F242" i="4"/>
  <c r="F144" i="4"/>
  <c r="F196" i="4"/>
  <c r="F762" i="4"/>
  <c r="F145" i="4"/>
  <c r="F476" i="4"/>
  <c r="F746" i="4"/>
  <c r="F786" i="4"/>
  <c r="F787" i="4"/>
  <c r="F344" i="4"/>
  <c r="F197" i="4"/>
  <c r="F243" i="4"/>
  <c r="F477" i="4"/>
  <c r="F747" i="4"/>
  <c r="F788" i="4"/>
  <c r="F763" i="4"/>
  <c r="F288" i="4"/>
  <c r="F146" i="4"/>
  <c r="F48" i="4"/>
  <c r="F381" i="4"/>
  <c r="F871" i="4"/>
  <c r="F478" i="4"/>
  <c r="F115" i="4"/>
  <c r="F289" i="4"/>
  <c r="F479" i="4"/>
  <c r="F449" i="4"/>
  <c r="F863" i="4"/>
  <c r="F779" i="4"/>
  <c r="F147" i="4"/>
  <c r="F480" i="4"/>
  <c r="F748" i="4"/>
  <c r="F789" i="4"/>
  <c r="F148" i="4"/>
  <c r="F816" i="4"/>
  <c r="F508" i="4"/>
  <c r="F423" i="4"/>
  <c r="F149" i="4"/>
  <c r="F690" i="4"/>
  <c r="F116" i="4"/>
  <c r="F849" i="4"/>
  <c r="F117" i="4"/>
  <c r="F150" i="4"/>
  <c r="F198" i="4"/>
  <c r="F382" i="4"/>
  <c r="F244" i="4"/>
  <c r="F710" i="4"/>
  <c r="F245" i="4"/>
  <c r="F118" i="4"/>
  <c r="F509" i="4"/>
  <c r="F510" i="4"/>
  <c r="F858" i="4"/>
  <c r="F246" i="4"/>
  <c r="F511" i="4"/>
  <c r="F151" i="4"/>
  <c r="F152" i="4"/>
  <c r="F691" i="4"/>
  <c r="F692" i="4"/>
  <c r="F153" i="4"/>
  <c r="F512" i="4"/>
  <c r="F587" i="4"/>
  <c r="F383" i="4"/>
  <c r="F513" i="4"/>
  <c r="F154" i="4"/>
  <c r="F514" i="4"/>
  <c r="F837" i="4"/>
  <c r="F515" i="4"/>
  <c r="F516" i="4"/>
  <c r="F682" i="4"/>
  <c r="F517" i="4"/>
  <c r="F155" i="4"/>
  <c r="F119" i="4"/>
  <c r="F535" i="4"/>
  <c r="F683" i="4"/>
  <c r="F156" i="4"/>
  <c r="F120" i="4"/>
  <c r="F384" i="4"/>
  <c r="F536" i="4"/>
  <c r="F588" i="4"/>
  <c r="F121" i="4"/>
  <c r="F602" i="4"/>
  <c r="F247" i="4"/>
  <c r="F589" i="4"/>
  <c r="F603" i="4"/>
  <c r="F290" i="4"/>
  <c r="F667" i="4"/>
  <c r="F157" i="4"/>
  <c r="F291" i="4"/>
  <c r="F590" i="4"/>
  <c r="F604" i="4"/>
  <c r="F605" i="4"/>
  <c r="F563" i="4"/>
  <c r="F564" i="4"/>
  <c r="F537" i="4"/>
  <c r="F606" i="4"/>
  <c r="F538" i="4"/>
  <c r="F607" i="4"/>
  <c r="F608" i="4"/>
  <c r="F539" i="4"/>
  <c r="F693" i="4"/>
  <c r="F694" i="4"/>
  <c r="F711" i="4"/>
  <c r="F684" i="4"/>
  <c r="F864" i="4"/>
  <c r="F817" i="4"/>
  <c r="F695" i="4"/>
  <c r="F292" i="4"/>
  <c r="F293" i="4"/>
  <c r="F696" i="4"/>
  <c r="F697" i="4"/>
  <c r="F565" i="4"/>
  <c r="F294" i="4"/>
  <c r="F540" i="4"/>
  <c r="F617" i="4"/>
  <c r="F698" i="4"/>
  <c r="F618" i="4"/>
  <c r="F609" i="4"/>
  <c r="F566" i="4"/>
  <c r="F632" i="4"/>
  <c r="F712" i="4"/>
  <c r="F567" i="4"/>
  <c r="F633" i="4"/>
  <c r="F541" i="4"/>
  <c r="F634" i="4"/>
  <c r="F295" i="4"/>
  <c r="F635" i="4"/>
  <c r="F450" i="4"/>
  <c r="F641" i="4"/>
  <c r="F542" i="4"/>
  <c r="F713" i="4"/>
  <c r="F749" i="4"/>
  <c r="F518" i="4"/>
  <c r="F568" i="4"/>
  <c r="F714" i="4"/>
  <c r="F424" i="4"/>
  <c r="F296" i="4"/>
  <c r="F248" i="4"/>
  <c r="F425" i="4"/>
  <c r="F297" i="4"/>
  <c r="F764" i="4"/>
  <c r="F642" i="4"/>
  <c r="F790" i="4"/>
  <c r="F298" i="4"/>
  <c r="F731" i="4"/>
  <c r="F652" i="4"/>
  <c r="F750" i="4"/>
  <c r="F791" i="4"/>
  <c r="F818" i="4"/>
  <c r="F299" i="4"/>
  <c r="F838" i="4"/>
  <c r="F839" i="4"/>
  <c r="F780" i="4"/>
  <c r="F300" i="4"/>
  <c r="F732" i="4"/>
  <c r="F653" i="4"/>
  <c r="F733" i="4"/>
  <c r="F301" i="4"/>
  <c r="F792" i="4"/>
  <c r="F668" i="4"/>
  <c r="F793" i="4"/>
  <c r="F619" i="4"/>
  <c r="F669" i="4"/>
  <c r="F643" i="4"/>
  <c r="F426" i="4"/>
  <c r="F670" i="4"/>
  <c r="F765" i="4"/>
  <c r="F671" i="4"/>
  <c r="F345" i="4"/>
  <c r="F620" i="4"/>
  <c r="F794" i="4"/>
  <c r="F672" i="4"/>
  <c r="F795" i="4"/>
  <c r="F796" i="4"/>
  <c r="F451" i="4"/>
  <c r="F850" i="4"/>
  <c r="F766" i="4"/>
  <c r="F673" i="4"/>
  <c r="F654" i="4"/>
  <c r="F819" i="4"/>
  <c r="F346" i="4"/>
  <c r="F859" i="4"/>
  <c r="F860" i="4"/>
  <c r="F751" i="4"/>
  <c r="F655" i="4"/>
  <c r="F347" i="4"/>
  <c r="F122" i="4"/>
  <c r="F851" i="4"/>
  <c r="F199" i="4"/>
  <c r="F852" i="4"/>
  <c r="F781" i="4"/>
  <c r="F385" i="4"/>
  <c r="F348" i="4"/>
  <c r="F200" i="4"/>
  <c r="F349" i="4"/>
  <c r="F866" i="4"/>
  <c r="F386" i="4"/>
  <c r="F158" i="4"/>
  <c r="F387" i="4"/>
  <c r="F350" i="4"/>
  <c r="F742" i="4"/>
  <c r="F351" i="4"/>
  <c r="F867" i="4"/>
  <c r="F868" i="4"/>
  <c r="F767" i="4"/>
  <c r="F768" i="4"/>
  <c r="F90" i="4"/>
  <c r="F752" i="4"/>
  <c r="F123" i="4"/>
  <c r="F452" i="4"/>
  <c r="F797" i="4"/>
  <c r="F569" i="4"/>
  <c r="F715" i="4"/>
  <c r="F159" i="4"/>
  <c r="F453" i="4"/>
  <c r="F454" i="4"/>
  <c r="F570" i="4"/>
  <c r="F455" i="4"/>
  <c r="F160" i="4"/>
  <c r="F685" i="4"/>
  <c r="F161" i="4"/>
  <c r="F162" i="4"/>
  <c r="F674" i="4"/>
  <c r="F456" i="4"/>
  <c r="F610" i="4"/>
  <c r="F656" i="4"/>
  <c r="F782" i="4"/>
  <c r="F201" i="4"/>
  <c r="F427" i="4"/>
  <c r="F621" i="4"/>
  <c r="F861" i="4"/>
  <c r="F481" i="4"/>
  <c r="F571" i="4"/>
  <c r="F675" i="4"/>
  <c r="F820" i="4"/>
  <c r="F611" i="4"/>
  <c r="F869" i="4"/>
  <c r="F622" i="4"/>
  <c r="F657" i="4"/>
  <c r="F716" i="4"/>
  <c r="F717" i="4"/>
  <c r="F543" i="4"/>
  <c r="F544" i="4"/>
  <c r="F352" i="4"/>
  <c r="F798" i="4"/>
  <c r="F769" i="4"/>
  <c r="F770" i="4"/>
  <c r="F799" i="4"/>
  <c r="F771" i="4"/>
  <c r="F800" i="4"/>
  <c r="F821" i="4"/>
  <c r="F840" i="4"/>
  <c r="F801" i="4"/>
  <c r="F853" i="4"/>
  <c r="F841" i="4"/>
  <c r="F842" i="4"/>
  <c r="F734" i="4"/>
  <c r="F802" i="4"/>
  <c r="F718" i="4"/>
  <c r="F457" i="4"/>
  <c r="F719" i="4"/>
  <c r="F720" i="4"/>
  <c r="F721" i="4"/>
  <c r="F822" i="4"/>
  <c r="F519" i="4"/>
  <c r="F699" i="4"/>
  <c r="F700" i="4"/>
  <c r="F676" i="4"/>
  <c r="F353" i="4"/>
  <c r="F644" i="4"/>
  <c r="F843" i="4"/>
  <c r="F743" i="4"/>
  <c r="F636" i="4"/>
  <c r="F302" i="4"/>
  <c r="F482" i="4"/>
  <c r="F483" i="4"/>
  <c r="F249" i="4"/>
  <c r="F303" i="4"/>
  <c r="F250" i="4"/>
  <c r="F354" i="4"/>
  <c r="F304" i="4"/>
  <c r="F484" i="4"/>
  <c r="F355" i="4"/>
  <c r="F356" i="4"/>
  <c r="F251" i="4"/>
  <c r="F357" i="4"/>
  <c r="F485" i="4"/>
  <c r="F358" i="4"/>
  <c r="F486" i="4"/>
  <c r="F487" i="4"/>
  <c r="F305" i="4"/>
  <c r="F488" i="4"/>
  <c r="F306" i="4"/>
  <c r="F359" i="4"/>
  <c r="F307" i="4"/>
  <c r="F428" i="4"/>
  <c r="F252" i="4"/>
  <c r="F520" i="4"/>
  <c r="F308" i="4"/>
  <c r="F489" i="4"/>
  <c r="F572" i="4"/>
  <c r="F823" i="4"/>
  <c r="F753" i="4"/>
  <c r="F772" i="4"/>
  <c r="F458" i="4"/>
  <c r="F253" i="4"/>
  <c r="F254" i="4"/>
  <c r="F459" i="4"/>
  <c r="F460" i="4"/>
  <c r="F388" i="4"/>
  <c r="F677" i="4"/>
  <c r="F773" i="4"/>
  <c r="F461" i="4"/>
  <c r="F803" i="4"/>
  <c r="F623" i="4"/>
  <c r="F202" i="4"/>
  <c r="F255" i="4"/>
  <c r="F91" i="4"/>
  <c r="F309" i="4"/>
  <c r="F310" i="4"/>
  <c r="F722" i="4"/>
  <c r="F612" i="4"/>
  <c r="F462" i="4"/>
  <c r="F311" i="4"/>
  <c r="F256" i="4"/>
  <c r="F429" i="4"/>
  <c r="F430" i="4"/>
  <c r="F312" i="4"/>
  <c r="F701" i="4"/>
  <c r="F431" i="4"/>
  <c r="F678" i="4"/>
  <c r="F645" i="4"/>
  <c r="F257" i="4"/>
  <c r="F360" i="4"/>
  <c r="F490" i="4"/>
  <c r="F389" i="4"/>
  <c r="F432" i="4"/>
  <c r="F203" i="4"/>
  <c r="F258" i="4"/>
  <c r="F646" i="4"/>
  <c r="F624" i="4"/>
  <c r="F313" i="4"/>
  <c r="F259" i="4"/>
  <c r="F260" i="4"/>
  <c r="F390" i="4"/>
  <c r="F754" i="4"/>
  <c r="F433" i="4"/>
  <c r="F735" i="4"/>
  <c r="F391" i="4"/>
  <c r="F21" i="4"/>
  <c r="F392" i="4"/>
  <c r="F204" i="4"/>
  <c r="F163" i="4"/>
  <c r="F205" i="4"/>
  <c r="F206" i="4"/>
  <c r="F92" i="4"/>
  <c r="F686" i="4"/>
  <c r="F393" i="4"/>
  <c r="F261" i="4"/>
  <c r="F394" i="4"/>
  <c r="F736" i="4"/>
  <c r="F395" i="4"/>
  <c r="F314" i="4"/>
  <c r="F804" i="4"/>
  <c r="F396" i="4"/>
  <c r="F207" i="4"/>
  <c r="F397" i="4"/>
  <c r="F361" i="4"/>
  <c r="F491" i="4"/>
  <c r="F315" i="4"/>
  <c r="F492" i="4"/>
  <c r="F398" i="4"/>
  <c r="F316" i="4"/>
  <c r="F262" i="4"/>
  <c r="F317" i="4"/>
  <c r="F93" i="4"/>
  <c r="F208" i="4"/>
  <c r="F870" i="4"/>
  <c r="F521" i="4"/>
  <c r="F591" i="4"/>
  <c r="F824" i="4"/>
  <c r="F545" i="4"/>
  <c r="F658" i="4"/>
  <c r="F755" i="4"/>
  <c r="F783" i="4"/>
  <c r="F399" i="4"/>
  <c r="F592" i="4"/>
  <c r="F493" i="4"/>
  <c r="F209" i="4"/>
  <c r="F210" i="4"/>
  <c r="F263" i="4"/>
  <c r="F318" i="4"/>
  <c r="F593" i="4"/>
  <c r="F400" i="4"/>
  <c r="F687" i="4"/>
  <c r="F401" i="4"/>
  <c r="F319" i="4"/>
  <c r="F264" i="4"/>
  <c r="F494" i="4"/>
  <c r="F659" i="4"/>
  <c r="F546" i="4"/>
  <c r="F211" i="4"/>
  <c r="F522" i="4"/>
  <c r="F265" i="4"/>
  <c r="F402" i="4"/>
  <c r="F805" i="4"/>
  <c r="F495" i="4"/>
  <c r="F266" i="4"/>
  <c r="F434" i="4"/>
  <c r="F756" i="4"/>
  <c r="F267" i="4"/>
  <c r="F403" i="4"/>
  <c r="F404" i="4"/>
  <c r="F405" i="4"/>
  <c r="F164" i="4"/>
  <c r="F320" i="4"/>
  <c r="F212" i="4"/>
  <c r="F435" i="4"/>
  <c r="F737" i="4"/>
  <c r="F406" i="4"/>
  <c r="F523" i="4"/>
  <c r="F524" i="4"/>
  <c r="F496" i="4"/>
  <c r="F165" i="4"/>
  <c r="F362" i="4"/>
  <c r="F268" i="4"/>
  <c r="F806" i="4"/>
  <c r="F49" i="4"/>
  <c r="F407" i="4"/>
  <c r="F436" i="4"/>
  <c r="F213" i="4"/>
  <c r="F321" i="4"/>
  <c r="F94" i="4"/>
  <c r="F166" i="4"/>
  <c r="F437" i="4"/>
  <c r="F269" i="4"/>
  <c r="F363" i="4"/>
  <c r="F364" i="4"/>
  <c r="F322" i="4"/>
  <c r="F95" i="4"/>
  <c r="F365" i="4"/>
  <c r="F323" i="4"/>
  <c r="F408" i="4"/>
  <c r="F660" i="4"/>
  <c r="F324" i="4"/>
  <c r="F270" i="4"/>
  <c r="F366" i="4"/>
  <c r="F325" i="4"/>
  <c r="F497" i="4"/>
  <c r="F825" i="4"/>
  <c r="F807" i="4"/>
  <c r="F124" i="4"/>
  <c r="F367" i="4"/>
  <c r="F271" i="4"/>
  <c r="F50" i="4"/>
  <c r="F368" i="4"/>
  <c r="F738" i="4"/>
  <c r="F409" i="4"/>
  <c r="F214" i="4"/>
  <c r="F215" i="4"/>
  <c r="F865" i="4"/>
  <c r="F216" i="4"/>
  <c r="F217" i="4"/>
  <c r="F647" i="4"/>
  <c r="F167" i="4"/>
  <c r="F125" i="4"/>
  <c r="F463" i="4"/>
  <c r="F438" i="4"/>
  <c r="F96" i="4"/>
  <c r="F126" i="4"/>
  <c r="F854" i="4"/>
  <c r="F573" i="4"/>
  <c r="F168" i="4"/>
  <c r="F218" i="4"/>
  <c r="F127" i="4"/>
  <c r="F272" i="4"/>
  <c r="F439" i="4"/>
  <c r="F128" i="4"/>
  <c r="F498" i="4"/>
  <c r="F499" i="4"/>
  <c r="F97" i="4"/>
  <c r="F440" i="4"/>
  <c r="F326" i="4"/>
  <c r="F547" i="4"/>
  <c r="F441" i="4"/>
  <c r="F844" i="4"/>
  <c r="F744" i="4"/>
  <c r="F410" i="4"/>
  <c r="F679" i="4"/>
  <c r="F594" i="4"/>
  <c r="F808" i="4"/>
  <c r="F548" i="4"/>
  <c r="F637" i="4"/>
  <c r="F809" i="4"/>
  <c r="F574" i="4"/>
  <c r="F680" i="4"/>
  <c r="F702" i="4"/>
  <c r="F826" i="4"/>
  <c r="F827" i="4"/>
  <c r="F575" i="4"/>
  <c r="F273" i="4"/>
  <c r="F739" i="4"/>
  <c r="F327" i="4"/>
  <c r="F500" i="4"/>
  <c r="F129" i="4"/>
  <c r="F576" i="4"/>
  <c r="F328" i="4"/>
  <c r="F98" i="4"/>
  <c r="F99" i="4"/>
  <c r="F369" i="4"/>
  <c r="F625" i="4"/>
  <c r="F648" i="4"/>
  <c r="F626" i="4"/>
  <c r="F130" i="4"/>
  <c r="F549" i="4"/>
  <c r="F100" i="4"/>
  <c r="F638" i="4"/>
  <c r="F649" i="4"/>
  <c r="F577" i="4"/>
  <c r="F525" i="4"/>
  <c r="F550" i="4"/>
  <c r="F661" i="4"/>
  <c r="F411" i="4"/>
  <c r="F131" i="4"/>
  <c r="F526" i="4"/>
  <c r="F527" i="4"/>
  <c r="F528" i="4"/>
  <c r="F595" i="4"/>
  <c r="F274" i="4"/>
  <c r="F219" i="4"/>
  <c r="F101" i="4"/>
  <c r="F578" i="4"/>
  <c r="F627" i="4"/>
  <c r="F501" i="4"/>
  <c r="F639" i="4"/>
  <c r="F628" i="4"/>
  <c r="F220" i="4"/>
  <c r="F551" i="4"/>
  <c r="F221" i="4"/>
  <c r="F132" i="4"/>
  <c r="F613" i="4"/>
  <c r="F579" i="4"/>
  <c r="F596" i="4"/>
  <c r="F580" i="4"/>
  <c r="F723" i="4"/>
  <c r="F502" i="4"/>
  <c r="F581" i="4"/>
  <c r="F529" i="4"/>
  <c r="F552" i="4"/>
  <c r="F169" i="4"/>
  <c r="F370" i="4"/>
  <c r="F133" i="4"/>
  <c r="F582" i="4"/>
  <c r="F597" i="4"/>
  <c r="F329" i="4"/>
  <c r="F222" i="4"/>
  <c r="F442" i="4"/>
  <c r="F102" i="4"/>
  <c r="F553" i="4"/>
  <c r="F828" i="4"/>
  <c r="F330" i="4"/>
  <c r="F554" i="4"/>
  <c r="F170" i="4"/>
  <c r="F855" i="4"/>
  <c r="F745" i="4"/>
  <c r="F555" i="4"/>
  <c r="F51" i="4"/>
  <c r="F503" i="4"/>
  <c r="F412" i="4"/>
  <c r="F530" i="4"/>
  <c r="F223" i="4"/>
  <c r="F275" i="4"/>
  <c r="F224" i="4"/>
  <c r="F134" i="4"/>
  <c r="F331" i="4"/>
  <c r="F332" i="4"/>
  <c r="F225" i="4"/>
  <c r="F276" i="4"/>
  <c r="F277" i="4"/>
  <c r="F226" i="4"/>
  <c r="F2" i="4"/>
  <c r="F371" i="4"/>
  <c r="F413" i="4"/>
  <c r="F414" i="4"/>
  <c r="F227" i="4"/>
  <c r="F171" i="4"/>
  <c r="F172" i="4"/>
  <c r="F443" i="4"/>
  <c r="F333" i="4"/>
  <c r="F464" i="4"/>
  <c r="F334" i="4"/>
  <c r="F173" i="4"/>
  <c r="F174" i="4"/>
  <c r="F829" i="4"/>
  <c r="F228" i="4"/>
  <c r="F278" i="4"/>
  <c r="F335" i="4"/>
  <c r="F465" i="4"/>
  <c r="F175" i="4"/>
  <c r="F336" i="4"/>
  <c r="F229" i="4"/>
  <c r="F703" i="4"/>
  <c r="F504" i="4"/>
  <c r="F583" i="4"/>
  <c r="F688" i="4"/>
  <c r="F810" i="4"/>
  <c r="F662" i="4"/>
  <c r="F372" i="4"/>
  <c r="F830" i="4"/>
  <c r="F230" i="4"/>
  <c r="F598" i="4"/>
  <c r="F614" i="4"/>
  <c r="F584" i="4"/>
  <c r="F740" i="4"/>
  <c r="F831" i="4"/>
  <c r="F556" i="4"/>
  <c r="F832" i="4"/>
  <c r="F845" i="4"/>
  <c r="F846" i="4"/>
  <c r="F279" i="4"/>
  <c r="F774" i="4"/>
  <c r="F280" i="4"/>
  <c r="F557" i="4"/>
  <c r="F415" i="4"/>
  <c r="F337" i="4"/>
  <c r="F373" i="4"/>
  <c r="F176" i="4"/>
  <c r="F784" i="4"/>
  <c r="F416" i="4"/>
  <c r="F757" i="4"/>
  <c r="F758" i="4"/>
  <c r="F811" i="4"/>
  <c r="F812" i="4"/>
  <c r="F724" i="4"/>
  <c r="F681" i="4"/>
  <c r="F775" i="4"/>
  <c r="F135" i="4"/>
  <c r="F785" i="4"/>
  <c r="F177" i="4"/>
  <c r="F417" i="4"/>
  <c r="F418" i="4"/>
  <c r="F338" i="4"/>
  <c r="F629" i="4"/>
  <c r="F759" i="4"/>
  <c r="F505" i="4"/>
  <c r="F725" i="4"/>
  <c r="F704" i="4"/>
  <c r="F281" i="4"/>
  <c r="F178" i="4"/>
  <c r="F558" i="4"/>
  <c r="F630" i="4"/>
  <c r="F663" i="4"/>
  <c r="F813" i="4"/>
  <c r="F664" i="4"/>
  <c r="F585" i="4"/>
  <c r="F444" i="4"/>
  <c r="F741" i="4"/>
  <c r="F531" i="4"/>
  <c r="F705" i="4"/>
  <c r="F466" i="4"/>
  <c r="F640" i="4"/>
  <c r="F445" i="4"/>
  <c r="F467" i="4"/>
  <c r="F862" i="4"/>
  <c r="F706" i="4"/>
  <c r="F707" i="4"/>
  <c r="F231" i="4"/>
  <c r="F52" i="4"/>
  <c r="F726" i="4"/>
  <c r="F650" i="4"/>
  <c r="F179" i="4"/>
  <c r="F468" i="4"/>
  <c r="F339" i="4"/>
  <c r="F340" i="4"/>
  <c r="F419" i="4"/>
  <c r="F665" i="4"/>
  <c r="F651" i="4"/>
  <c r="F666" i="4"/>
  <c r="F446" i="4"/>
  <c r="F341" i="4"/>
  <c r="F180" i="4"/>
  <c r="F708" i="4"/>
  <c r="F599" i="4"/>
  <c r="F469" i="4"/>
  <c r="F727" i="4"/>
  <c r="F814" i="4"/>
  <c r="F833" i="4"/>
  <c r="F470" i="4"/>
  <c r="F559" i="4"/>
  <c r="F776" i="4"/>
  <c r="F181" i="4"/>
  <c r="F600" i="4"/>
  <c r="F374" i="4"/>
  <c r="F136" i="4"/>
  <c r="F689" i="4"/>
  <c r="F53" i="4"/>
  <c r="F282" i="4"/>
  <c r="F54" i="4"/>
  <c r="F182" i="4"/>
  <c r="F728" i="4"/>
  <c r="F137" i="4"/>
  <c r="F103" i="4"/>
  <c r="F447" i="4"/>
  <c r="F532" i="4"/>
  <c r="F777" i="4"/>
  <c r="F104" i="4"/>
  <c r="F105" i="4"/>
  <c r="F709" i="4"/>
  <c r="F55" i="4"/>
  <c r="F601" i="4"/>
  <c r="F56" i="4"/>
  <c r="F232" i="4"/>
  <c r="F283" i="4"/>
  <c r="F106" i="4"/>
  <c r="F375" i="4"/>
  <c r="F342" i="4"/>
  <c r="F560" i="4"/>
  <c r="F561" i="4"/>
  <c r="F57" i="4"/>
  <c r="F107" i="4"/>
  <c r="F343" i="4"/>
  <c r="F138" i="4"/>
  <c r="F183" i="4"/>
  <c r="F139" i="4"/>
  <c r="F284" i="4"/>
  <c r="F108" i="4"/>
  <c r="F58" i="4"/>
  <c r="F59" i="4"/>
  <c r="F60" i="4"/>
  <c r="F61" i="4"/>
  <c r="F62" i="4"/>
  <c r="F63" i="4"/>
  <c r="F64" i="4"/>
  <c r="F65" i="4"/>
  <c r="F66" i="4"/>
  <c r="F67" i="4"/>
  <c r="F68" i="4"/>
  <c r="F69" i="4"/>
  <c r="F70" i="4"/>
  <c r="F22" i="4"/>
  <c r="F71" i="4"/>
  <c r="F72" i="4"/>
  <c r="F73" i="4"/>
  <c r="F23" i="4"/>
  <c r="F74" i="4"/>
  <c r="F24" i="4"/>
  <c r="F75" i="4"/>
  <c r="F25" i="4"/>
  <c r="F76" i="4"/>
  <c r="F77" i="4"/>
  <c r="F26" i="4"/>
  <c r="F78" i="4"/>
  <c r="F79" i="4"/>
  <c r="F27" i="4"/>
  <c r="F80" i="4"/>
  <c r="F81" i="4"/>
  <c r="F28" i="4"/>
  <c r="F29" i="4"/>
  <c r="F82" i="4"/>
  <c r="F83" i="4"/>
  <c r="F30" i="4"/>
  <c r="F109" i="4"/>
  <c r="F31" i="4"/>
  <c r="F32" i="4"/>
  <c r="F33" i="4"/>
  <c r="F84" i="4"/>
  <c r="F34" i="4"/>
  <c r="F35" i="4"/>
  <c r="F36" i="4"/>
  <c r="F37" i="4"/>
  <c r="F9" i="4"/>
  <c r="F38" i="4"/>
  <c r="F184" i="4"/>
  <c r="F85" i="4"/>
  <c r="F39" i="4"/>
  <c r="F40" i="4"/>
  <c r="F41" i="4"/>
  <c r="F10" i="4"/>
  <c r="F42" i="4"/>
  <c r="F43" i="4"/>
  <c r="F729" i="4"/>
  <c r="F140" i="4"/>
  <c r="F44" i="4"/>
  <c r="F11" i="4"/>
  <c r="F12" i="4"/>
  <c r="F3" i="4"/>
  <c r="F13" i="4"/>
  <c r="F45" i="4"/>
  <c r="F46" i="4"/>
  <c r="F14" i="4"/>
  <c r="F5" i="4"/>
  <c r="F15" i="4"/>
  <c r="F16" i="4"/>
  <c r="F17" i="4"/>
  <c r="F18" i="4"/>
  <c r="F19" i="4"/>
  <c r="F760" i="4"/>
  <c r="F20" i="4"/>
  <c r="F6" i="4"/>
  <c r="F7" i="4"/>
  <c r="F4" i="4"/>
  <c r="F420" i="4"/>
  <c r="F8" i="4"/>
  <c r="F233" i="4"/>
  <c r="F47" i="4"/>
  <c r="C631" i="4"/>
  <c r="C285" i="4"/>
  <c r="C286" i="4"/>
  <c r="C110" i="4"/>
  <c r="C185" i="4"/>
  <c r="C730" i="4"/>
  <c r="C533" i="4"/>
  <c r="C111" i="4"/>
  <c r="C112" i="4"/>
  <c r="C471" i="4"/>
  <c r="C615" i="4"/>
  <c r="C421" i="4"/>
  <c r="C141" i="4"/>
  <c r="C113" i="4"/>
  <c r="C376" i="4"/>
  <c r="C142" i="4"/>
  <c r="C506" i="4"/>
  <c r="C234" i="4"/>
  <c r="C847" i="4"/>
  <c r="C448" i="4"/>
  <c r="C186" i="4"/>
  <c r="C761" i="4"/>
  <c r="C834" i="4"/>
  <c r="C778" i="4"/>
  <c r="C235" i="4"/>
  <c r="C236" i="4"/>
  <c r="C187" i="4"/>
  <c r="C815" i="4"/>
  <c r="C472" i="4"/>
  <c r="C237" i="4"/>
  <c r="C616" i="4"/>
  <c r="C848" i="4"/>
  <c r="C377" i="4"/>
  <c r="C835" i="4"/>
  <c r="C188" i="4"/>
  <c r="C534" i="4"/>
  <c r="C189" i="4"/>
  <c r="C378" i="4"/>
  <c r="C507" i="4"/>
  <c r="C190" i="4"/>
  <c r="C287" i="4"/>
  <c r="C87" i="4"/>
  <c r="C836" i="4"/>
  <c r="C191" i="4"/>
  <c r="C88" i="4"/>
  <c r="C379" i="4"/>
  <c r="C380" i="4"/>
  <c r="C114" i="4"/>
  <c r="C422" i="4"/>
  <c r="C192" i="4"/>
  <c r="C473" i="4"/>
  <c r="C193" i="4"/>
  <c r="C238" i="4"/>
  <c r="C239" i="4"/>
  <c r="C562" i="4"/>
  <c r="C872" i="4"/>
  <c r="C474" i="4"/>
  <c r="C586" i="4"/>
  <c r="C240" i="4"/>
  <c r="C194" i="4"/>
  <c r="C241" i="4"/>
  <c r="C89" i="4"/>
  <c r="C143" i="4"/>
  <c r="C856" i="4"/>
  <c r="C857" i="4"/>
  <c r="C195" i="4"/>
  <c r="C475" i="4"/>
  <c r="C242" i="4"/>
  <c r="C144" i="4"/>
  <c r="C196" i="4"/>
  <c r="C762" i="4"/>
  <c r="C145" i="4"/>
  <c r="C476" i="4"/>
  <c r="C746" i="4"/>
  <c r="C786" i="4"/>
  <c r="C787" i="4"/>
  <c r="C344" i="4"/>
  <c r="C197" i="4"/>
  <c r="C243" i="4"/>
  <c r="C477" i="4"/>
  <c r="C747" i="4"/>
  <c r="C788" i="4"/>
  <c r="C763" i="4"/>
  <c r="C288" i="4"/>
  <c r="C146" i="4"/>
  <c r="C48" i="4"/>
  <c r="C381" i="4"/>
  <c r="C871" i="4"/>
  <c r="C478" i="4"/>
  <c r="C115" i="4"/>
  <c r="C289" i="4"/>
  <c r="C479" i="4"/>
  <c r="C449" i="4"/>
  <c r="C863" i="4"/>
  <c r="C779" i="4"/>
  <c r="C147" i="4"/>
  <c r="C480" i="4"/>
  <c r="C748" i="4"/>
  <c r="C789" i="4"/>
  <c r="C148" i="4"/>
  <c r="C816" i="4"/>
  <c r="C508" i="4"/>
  <c r="C423" i="4"/>
  <c r="C149" i="4"/>
  <c r="C690" i="4"/>
  <c r="C116" i="4"/>
  <c r="C849" i="4"/>
  <c r="C117" i="4"/>
  <c r="C150" i="4"/>
  <c r="C198" i="4"/>
  <c r="C382" i="4"/>
  <c r="C244" i="4"/>
  <c r="C710" i="4"/>
  <c r="C245" i="4"/>
  <c r="C118" i="4"/>
  <c r="C509" i="4"/>
  <c r="C510" i="4"/>
  <c r="C858" i="4"/>
  <c r="C246" i="4"/>
  <c r="C511" i="4"/>
  <c r="C151" i="4"/>
  <c r="C152" i="4"/>
  <c r="C691" i="4"/>
  <c r="C692" i="4"/>
  <c r="C153" i="4"/>
  <c r="C512" i="4"/>
  <c r="C587" i="4"/>
  <c r="C383" i="4"/>
  <c r="C513" i="4"/>
  <c r="C154" i="4"/>
  <c r="C514" i="4"/>
  <c r="C837" i="4"/>
  <c r="C515" i="4"/>
  <c r="C516" i="4"/>
  <c r="C682" i="4"/>
  <c r="C517" i="4"/>
  <c r="C155" i="4"/>
  <c r="C119" i="4"/>
  <c r="C535" i="4"/>
  <c r="C683" i="4"/>
  <c r="C156" i="4"/>
  <c r="C120" i="4"/>
  <c r="C384" i="4"/>
  <c r="C536" i="4"/>
  <c r="C588" i="4"/>
  <c r="C121" i="4"/>
  <c r="C602" i="4"/>
  <c r="C247" i="4"/>
  <c r="C589" i="4"/>
  <c r="C603" i="4"/>
  <c r="C290" i="4"/>
  <c r="C667" i="4"/>
  <c r="C157" i="4"/>
  <c r="C291" i="4"/>
  <c r="C590" i="4"/>
  <c r="C604" i="4"/>
  <c r="C605" i="4"/>
  <c r="C563" i="4"/>
  <c r="C564" i="4"/>
  <c r="C537" i="4"/>
  <c r="C606" i="4"/>
  <c r="C538" i="4"/>
  <c r="C607" i="4"/>
  <c r="C608" i="4"/>
  <c r="C539" i="4"/>
  <c r="C693" i="4"/>
  <c r="C694" i="4"/>
  <c r="C711" i="4"/>
  <c r="C684" i="4"/>
  <c r="C864" i="4"/>
  <c r="C817" i="4"/>
  <c r="C695" i="4"/>
  <c r="C292" i="4"/>
  <c r="C293" i="4"/>
  <c r="C696" i="4"/>
  <c r="C697" i="4"/>
  <c r="C565" i="4"/>
  <c r="C294" i="4"/>
  <c r="C540" i="4"/>
  <c r="C617" i="4"/>
  <c r="C698" i="4"/>
  <c r="C618" i="4"/>
  <c r="C609" i="4"/>
  <c r="C566" i="4"/>
  <c r="C632" i="4"/>
  <c r="C712" i="4"/>
  <c r="C567" i="4"/>
  <c r="C633" i="4"/>
  <c r="C541" i="4"/>
  <c r="C634" i="4"/>
  <c r="C295" i="4"/>
  <c r="C635" i="4"/>
  <c r="C450" i="4"/>
  <c r="C641" i="4"/>
  <c r="C542" i="4"/>
  <c r="C713" i="4"/>
  <c r="C749" i="4"/>
  <c r="C518" i="4"/>
  <c r="C568" i="4"/>
  <c r="C714" i="4"/>
  <c r="C424" i="4"/>
  <c r="C296" i="4"/>
  <c r="C248" i="4"/>
  <c r="C425" i="4"/>
  <c r="C297" i="4"/>
  <c r="C764" i="4"/>
  <c r="C642" i="4"/>
  <c r="C790" i="4"/>
  <c r="C298" i="4"/>
  <c r="C731" i="4"/>
  <c r="C652" i="4"/>
  <c r="C750" i="4"/>
  <c r="C791" i="4"/>
  <c r="C818" i="4"/>
  <c r="C299" i="4"/>
  <c r="C838" i="4"/>
  <c r="C839" i="4"/>
  <c r="C780" i="4"/>
  <c r="C300" i="4"/>
  <c r="C732" i="4"/>
  <c r="C653" i="4"/>
  <c r="C733" i="4"/>
  <c r="C301" i="4"/>
  <c r="C792" i="4"/>
  <c r="C668" i="4"/>
  <c r="C793" i="4"/>
  <c r="C619" i="4"/>
  <c r="C669" i="4"/>
  <c r="C643" i="4"/>
  <c r="C426" i="4"/>
  <c r="C670" i="4"/>
  <c r="C765" i="4"/>
  <c r="C671" i="4"/>
  <c r="C345" i="4"/>
  <c r="C620" i="4"/>
  <c r="C794" i="4"/>
  <c r="C672" i="4"/>
  <c r="C795" i="4"/>
  <c r="C796" i="4"/>
  <c r="C451" i="4"/>
  <c r="C850" i="4"/>
  <c r="C766" i="4"/>
  <c r="C673" i="4"/>
  <c r="C654" i="4"/>
  <c r="C819" i="4"/>
  <c r="C346" i="4"/>
  <c r="C859" i="4"/>
  <c r="C860" i="4"/>
  <c r="C751" i="4"/>
  <c r="C655" i="4"/>
  <c r="C347" i="4"/>
  <c r="C122" i="4"/>
  <c r="C851" i="4"/>
  <c r="C199" i="4"/>
  <c r="C852" i="4"/>
  <c r="C781" i="4"/>
  <c r="C385" i="4"/>
  <c r="C348" i="4"/>
  <c r="C200" i="4"/>
  <c r="C349" i="4"/>
  <c r="C866" i="4"/>
  <c r="C386" i="4"/>
  <c r="C158" i="4"/>
  <c r="C387" i="4"/>
  <c r="C350" i="4"/>
  <c r="C742" i="4"/>
  <c r="C351" i="4"/>
  <c r="C867" i="4"/>
  <c r="C868" i="4"/>
  <c r="C767" i="4"/>
  <c r="C768" i="4"/>
  <c r="C90" i="4"/>
  <c r="C752" i="4"/>
  <c r="C123" i="4"/>
  <c r="C452" i="4"/>
  <c r="C797" i="4"/>
  <c r="C569" i="4"/>
  <c r="C715" i="4"/>
  <c r="C159" i="4"/>
  <c r="C453" i="4"/>
  <c r="C454" i="4"/>
  <c r="C570" i="4"/>
  <c r="C455" i="4"/>
  <c r="C160" i="4"/>
  <c r="C685" i="4"/>
  <c r="C161" i="4"/>
  <c r="C162" i="4"/>
  <c r="C674" i="4"/>
  <c r="C456" i="4"/>
  <c r="C610" i="4"/>
  <c r="C656" i="4"/>
  <c r="C782" i="4"/>
  <c r="C201" i="4"/>
  <c r="C427" i="4"/>
  <c r="C621" i="4"/>
  <c r="C861" i="4"/>
  <c r="C481" i="4"/>
  <c r="C571" i="4"/>
  <c r="C675" i="4"/>
  <c r="C820" i="4"/>
  <c r="C611" i="4"/>
  <c r="C869" i="4"/>
  <c r="C622" i="4"/>
  <c r="C657" i="4"/>
  <c r="C716" i="4"/>
  <c r="C717" i="4"/>
  <c r="C543" i="4"/>
  <c r="C544" i="4"/>
  <c r="C352" i="4"/>
  <c r="C798" i="4"/>
  <c r="C769" i="4"/>
  <c r="C770" i="4"/>
  <c r="C799" i="4"/>
  <c r="C771" i="4"/>
  <c r="C800" i="4"/>
  <c r="C821" i="4"/>
  <c r="C840" i="4"/>
  <c r="C801" i="4"/>
  <c r="C853" i="4"/>
  <c r="C841" i="4"/>
  <c r="C842" i="4"/>
  <c r="C734" i="4"/>
  <c r="C802" i="4"/>
  <c r="C718" i="4"/>
  <c r="C457" i="4"/>
  <c r="C719" i="4"/>
  <c r="C720" i="4"/>
  <c r="C721" i="4"/>
  <c r="C822" i="4"/>
  <c r="C519" i="4"/>
  <c r="C699" i="4"/>
  <c r="C700" i="4"/>
  <c r="C676" i="4"/>
  <c r="C353" i="4"/>
  <c r="C644" i="4"/>
  <c r="C843" i="4"/>
  <c r="C743" i="4"/>
  <c r="C636" i="4"/>
  <c r="C302" i="4"/>
  <c r="C482" i="4"/>
  <c r="C483" i="4"/>
  <c r="C249" i="4"/>
  <c r="C303" i="4"/>
  <c r="C250" i="4"/>
  <c r="C354" i="4"/>
  <c r="C304" i="4"/>
  <c r="C484" i="4"/>
  <c r="C355" i="4"/>
  <c r="C356" i="4"/>
  <c r="C251" i="4"/>
  <c r="C357" i="4"/>
  <c r="C485" i="4"/>
  <c r="C358" i="4"/>
  <c r="C486" i="4"/>
  <c r="C487" i="4"/>
  <c r="C305" i="4"/>
  <c r="C488" i="4"/>
  <c r="C306" i="4"/>
  <c r="C359" i="4"/>
  <c r="C307" i="4"/>
  <c r="C428" i="4"/>
  <c r="C252" i="4"/>
  <c r="C520" i="4"/>
  <c r="C308" i="4"/>
  <c r="C489" i="4"/>
  <c r="C572" i="4"/>
  <c r="C823" i="4"/>
  <c r="C753" i="4"/>
  <c r="C772" i="4"/>
  <c r="C458" i="4"/>
  <c r="C253" i="4"/>
  <c r="C254" i="4"/>
  <c r="C459" i="4"/>
  <c r="C460" i="4"/>
  <c r="C388" i="4"/>
  <c r="C677" i="4"/>
  <c r="C773" i="4"/>
  <c r="C461" i="4"/>
  <c r="C803" i="4"/>
  <c r="C623" i="4"/>
  <c r="C202" i="4"/>
  <c r="C255" i="4"/>
  <c r="C91" i="4"/>
  <c r="C309" i="4"/>
  <c r="C310" i="4"/>
  <c r="C722" i="4"/>
  <c r="C612" i="4"/>
  <c r="C462" i="4"/>
  <c r="C311" i="4"/>
  <c r="C256" i="4"/>
  <c r="C429" i="4"/>
  <c r="C430" i="4"/>
  <c r="C312" i="4"/>
  <c r="C701" i="4"/>
  <c r="C431" i="4"/>
  <c r="C678" i="4"/>
  <c r="C645" i="4"/>
  <c r="C257" i="4"/>
  <c r="C360" i="4"/>
  <c r="C490" i="4"/>
  <c r="C389" i="4"/>
  <c r="C432" i="4"/>
  <c r="C203" i="4"/>
  <c r="C258" i="4"/>
  <c r="C646" i="4"/>
  <c r="C624" i="4"/>
  <c r="C313" i="4"/>
  <c r="C259" i="4"/>
  <c r="C260" i="4"/>
  <c r="C390" i="4"/>
  <c r="C754" i="4"/>
  <c r="C433" i="4"/>
  <c r="C735" i="4"/>
  <c r="C391" i="4"/>
  <c r="C21" i="4"/>
  <c r="C392" i="4"/>
  <c r="C204" i="4"/>
  <c r="C163" i="4"/>
  <c r="C205" i="4"/>
  <c r="C206" i="4"/>
  <c r="C92" i="4"/>
  <c r="C686" i="4"/>
  <c r="C393" i="4"/>
  <c r="C261" i="4"/>
  <c r="C394" i="4"/>
  <c r="C736" i="4"/>
  <c r="C395" i="4"/>
  <c r="C314" i="4"/>
  <c r="C804" i="4"/>
  <c r="C396" i="4"/>
  <c r="C207" i="4"/>
  <c r="C397" i="4"/>
  <c r="C361" i="4"/>
  <c r="C491" i="4"/>
  <c r="C315" i="4"/>
  <c r="C492" i="4"/>
  <c r="C398" i="4"/>
  <c r="C316" i="4"/>
  <c r="C262" i="4"/>
  <c r="C317" i="4"/>
  <c r="C93" i="4"/>
  <c r="C208" i="4"/>
  <c r="C870" i="4"/>
  <c r="C521" i="4"/>
  <c r="C591" i="4"/>
  <c r="C824" i="4"/>
  <c r="C545" i="4"/>
  <c r="C658" i="4"/>
  <c r="C755" i="4"/>
  <c r="C783" i="4"/>
  <c r="C399" i="4"/>
  <c r="C592" i="4"/>
  <c r="C493" i="4"/>
  <c r="C209" i="4"/>
  <c r="C210" i="4"/>
  <c r="C263" i="4"/>
  <c r="C318" i="4"/>
  <c r="C593" i="4"/>
  <c r="C400" i="4"/>
  <c r="C687" i="4"/>
  <c r="C401" i="4"/>
  <c r="C319" i="4"/>
  <c r="C264" i="4"/>
  <c r="C494" i="4"/>
  <c r="C659" i="4"/>
  <c r="C546" i="4"/>
  <c r="C211" i="4"/>
  <c r="C522" i="4"/>
  <c r="C265" i="4"/>
  <c r="C402" i="4"/>
  <c r="C805" i="4"/>
  <c r="C495" i="4"/>
  <c r="C266" i="4"/>
  <c r="C434" i="4"/>
  <c r="C756" i="4"/>
  <c r="C267" i="4"/>
  <c r="C403" i="4"/>
  <c r="C404" i="4"/>
  <c r="C405" i="4"/>
  <c r="C164" i="4"/>
  <c r="C320" i="4"/>
  <c r="C212" i="4"/>
  <c r="C435" i="4"/>
  <c r="C737" i="4"/>
  <c r="C406" i="4"/>
  <c r="C523" i="4"/>
  <c r="C524" i="4"/>
  <c r="C496" i="4"/>
  <c r="C165" i="4"/>
  <c r="C362" i="4"/>
  <c r="C268" i="4"/>
  <c r="C806" i="4"/>
  <c r="C49" i="4"/>
  <c r="C407" i="4"/>
  <c r="C436" i="4"/>
  <c r="C213" i="4"/>
  <c r="C321" i="4"/>
  <c r="C94" i="4"/>
  <c r="C166" i="4"/>
  <c r="C437" i="4"/>
  <c r="C269" i="4"/>
  <c r="C363" i="4"/>
  <c r="C364" i="4"/>
  <c r="C322" i="4"/>
  <c r="C95" i="4"/>
  <c r="C365" i="4"/>
  <c r="C323" i="4"/>
  <c r="C408" i="4"/>
  <c r="C660" i="4"/>
  <c r="C324" i="4"/>
  <c r="C270" i="4"/>
  <c r="C366" i="4"/>
  <c r="C325" i="4"/>
  <c r="C497" i="4"/>
  <c r="C825" i="4"/>
  <c r="C807" i="4"/>
  <c r="C124" i="4"/>
  <c r="C367" i="4"/>
  <c r="C271" i="4"/>
  <c r="C50" i="4"/>
  <c r="C368" i="4"/>
  <c r="C738" i="4"/>
  <c r="C409" i="4"/>
  <c r="C214" i="4"/>
  <c r="C215" i="4"/>
  <c r="C865" i="4"/>
  <c r="C216" i="4"/>
  <c r="C217" i="4"/>
  <c r="C647" i="4"/>
  <c r="C167" i="4"/>
  <c r="C125" i="4"/>
  <c r="C463" i="4"/>
  <c r="C438" i="4"/>
  <c r="C96" i="4"/>
  <c r="C126" i="4"/>
  <c r="C854" i="4"/>
  <c r="C573" i="4"/>
  <c r="C168" i="4"/>
  <c r="C218" i="4"/>
  <c r="C127" i="4"/>
  <c r="C272" i="4"/>
  <c r="C439" i="4"/>
  <c r="C128" i="4"/>
  <c r="C498" i="4"/>
  <c r="C499" i="4"/>
  <c r="C97" i="4"/>
  <c r="C440" i="4"/>
  <c r="C326" i="4"/>
  <c r="C547" i="4"/>
  <c r="C441" i="4"/>
  <c r="C844" i="4"/>
  <c r="C744" i="4"/>
  <c r="C410" i="4"/>
  <c r="C679" i="4"/>
  <c r="C594" i="4"/>
  <c r="C808" i="4"/>
  <c r="C548" i="4"/>
  <c r="C637" i="4"/>
  <c r="C809" i="4"/>
  <c r="C574" i="4"/>
  <c r="C680" i="4"/>
  <c r="C702" i="4"/>
  <c r="C826" i="4"/>
  <c r="C827" i="4"/>
  <c r="C575" i="4"/>
  <c r="C273" i="4"/>
  <c r="C739" i="4"/>
  <c r="C327" i="4"/>
  <c r="C500" i="4"/>
  <c r="C129" i="4"/>
  <c r="C576" i="4"/>
  <c r="C328" i="4"/>
  <c r="C98" i="4"/>
  <c r="C99" i="4"/>
  <c r="C369" i="4"/>
  <c r="C625" i="4"/>
  <c r="C648" i="4"/>
  <c r="C626" i="4"/>
  <c r="C130" i="4"/>
  <c r="C549" i="4"/>
  <c r="C100" i="4"/>
  <c r="C638" i="4"/>
  <c r="C649" i="4"/>
  <c r="C577" i="4"/>
  <c r="C525" i="4"/>
  <c r="C550" i="4"/>
  <c r="C661" i="4"/>
  <c r="C411" i="4"/>
  <c r="C131" i="4"/>
  <c r="C526" i="4"/>
  <c r="C527" i="4"/>
  <c r="C528" i="4"/>
  <c r="C595" i="4"/>
  <c r="C274" i="4"/>
  <c r="C219" i="4"/>
  <c r="C101" i="4"/>
  <c r="C578" i="4"/>
  <c r="C627" i="4"/>
  <c r="C501" i="4"/>
  <c r="C639" i="4"/>
  <c r="C628" i="4"/>
  <c r="C220" i="4"/>
  <c r="C551" i="4"/>
  <c r="C221" i="4"/>
  <c r="C132" i="4"/>
  <c r="C613" i="4"/>
  <c r="C579" i="4"/>
  <c r="C596" i="4"/>
  <c r="C580" i="4"/>
  <c r="C723" i="4"/>
  <c r="C502" i="4"/>
  <c r="C581" i="4"/>
  <c r="C529" i="4"/>
  <c r="C552" i="4"/>
  <c r="C169" i="4"/>
  <c r="C370" i="4"/>
  <c r="C133" i="4"/>
  <c r="C582" i="4"/>
  <c r="C597" i="4"/>
  <c r="C329" i="4"/>
  <c r="C222" i="4"/>
  <c r="C442" i="4"/>
  <c r="C102" i="4"/>
  <c r="C553" i="4"/>
  <c r="C828" i="4"/>
  <c r="C330" i="4"/>
  <c r="C554" i="4"/>
  <c r="C170" i="4"/>
  <c r="C855" i="4"/>
  <c r="C745" i="4"/>
  <c r="C555" i="4"/>
  <c r="C51" i="4"/>
  <c r="C503" i="4"/>
  <c r="C412" i="4"/>
  <c r="C530" i="4"/>
  <c r="C223" i="4"/>
  <c r="C275" i="4"/>
  <c r="C224" i="4"/>
  <c r="C134" i="4"/>
  <c r="C331" i="4"/>
  <c r="C332" i="4"/>
  <c r="C225" i="4"/>
  <c r="C276" i="4"/>
  <c r="C277" i="4"/>
  <c r="C226" i="4"/>
  <c r="C2" i="4"/>
  <c r="C371" i="4"/>
  <c r="C413" i="4"/>
  <c r="C414" i="4"/>
  <c r="C227" i="4"/>
  <c r="C171" i="4"/>
  <c r="C172" i="4"/>
  <c r="C443" i="4"/>
  <c r="C333" i="4"/>
  <c r="C464" i="4"/>
  <c r="C334" i="4"/>
  <c r="C173" i="4"/>
  <c r="C174" i="4"/>
  <c r="C829" i="4"/>
  <c r="C228" i="4"/>
  <c r="C278" i="4"/>
  <c r="C335" i="4"/>
  <c r="C465" i="4"/>
  <c r="C175" i="4"/>
  <c r="C336" i="4"/>
  <c r="C229" i="4"/>
  <c r="C703" i="4"/>
  <c r="C504" i="4"/>
  <c r="C583" i="4"/>
  <c r="C688" i="4"/>
  <c r="C810" i="4"/>
  <c r="C662" i="4"/>
  <c r="C372" i="4"/>
  <c r="C830" i="4"/>
  <c r="C230" i="4"/>
  <c r="C598" i="4"/>
  <c r="C614" i="4"/>
  <c r="C584" i="4"/>
  <c r="C740" i="4"/>
  <c r="C831" i="4"/>
  <c r="C556" i="4"/>
  <c r="C832" i="4"/>
  <c r="C845" i="4"/>
  <c r="C846" i="4"/>
  <c r="C279" i="4"/>
  <c r="C774" i="4"/>
  <c r="C280" i="4"/>
  <c r="C557" i="4"/>
  <c r="C415" i="4"/>
  <c r="C337" i="4"/>
  <c r="C373" i="4"/>
  <c r="C176" i="4"/>
  <c r="C784" i="4"/>
  <c r="C416" i="4"/>
  <c r="C757" i="4"/>
  <c r="C758" i="4"/>
  <c r="C811" i="4"/>
  <c r="C812" i="4"/>
  <c r="C724" i="4"/>
  <c r="C681" i="4"/>
  <c r="C775" i="4"/>
  <c r="C135" i="4"/>
  <c r="C785" i="4"/>
  <c r="C177" i="4"/>
  <c r="C417" i="4"/>
  <c r="C418" i="4"/>
  <c r="C338" i="4"/>
  <c r="C629" i="4"/>
  <c r="C759" i="4"/>
  <c r="C505" i="4"/>
  <c r="C725" i="4"/>
  <c r="C704" i="4"/>
  <c r="C281" i="4"/>
  <c r="C178" i="4"/>
  <c r="C558" i="4"/>
  <c r="C630" i="4"/>
  <c r="C663" i="4"/>
  <c r="C813" i="4"/>
  <c r="C664" i="4"/>
  <c r="C585" i="4"/>
  <c r="C444" i="4"/>
  <c r="C741" i="4"/>
  <c r="C531" i="4"/>
  <c r="C705" i="4"/>
  <c r="C466" i="4"/>
  <c r="C640" i="4"/>
  <c r="C445" i="4"/>
  <c r="C467" i="4"/>
  <c r="C862" i="4"/>
  <c r="C706" i="4"/>
  <c r="C707" i="4"/>
  <c r="C231" i="4"/>
  <c r="C52" i="4"/>
  <c r="C726" i="4"/>
  <c r="C650" i="4"/>
  <c r="C179" i="4"/>
  <c r="C468" i="4"/>
  <c r="C339" i="4"/>
  <c r="C340" i="4"/>
  <c r="C419" i="4"/>
  <c r="C665" i="4"/>
  <c r="C651" i="4"/>
  <c r="C666" i="4"/>
  <c r="C446" i="4"/>
  <c r="C341" i="4"/>
  <c r="C180" i="4"/>
  <c r="C708" i="4"/>
  <c r="C599" i="4"/>
  <c r="C469" i="4"/>
  <c r="C727" i="4"/>
  <c r="C814" i="4"/>
  <c r="C833" i="4"/>
  <c r="C470" i="4"/>
  <c r="C559" i="4"/>
  <c r="C776" i="4"/>
  <c r="C181" i="4"/>
  <c r="C600" i="4"/>
  <c r="C374" i="4"/>
  <c r="C136" i="4"/>
  <c r="C689" i="4"/>
  <c r="C53" i="4"/>
  <c r="C282" i="4"/>
  <c r="C54" i="4"/>
  <c r="C182" i="4"/>
  <c r="C728" i="4"/>
  <c r="C137" i="4"/>
  <c r="C103" i="4"/>
  <c r="C447" i="4"/>
  <c r="C532" i="4"/>
  <c r="C777" i="4"/>
  <c r="C104" i="4"/>
  <c r="C105" i="4"/>
  <c r="C709" i="4"/>
  <c r="C55" i="4"/>
  <c r="C601" i="4"/>
  <c r="C56" i="4"/>
  <c r="C232" i="4"/>
  <c r="C283" i="4"/>
  <c r="C106" i="4"/>
  <c r="C375" i="4"/>
  <c r="C342" i="4"/>
  <c r="C560" i="4"/>
  <c r="C561" i="4"/>
  <c r="C57" i="4"/>
  <c r="C107" i="4"/>
  <c r="C343" i="4"/>
  <c r="C138" i="4"/>
  <c r="C183" i="4"/>
  <c r="C139" i="4"/>
  <c r="C284" i="4"/>
  <c r="C108" i="4"/>
  <c r="C58" i="4"/>
  <c r="C59" i="4"/>
  <c r="C60" i="4"/>
  <c r="C61" i="4"/>
  <c r="C62" i="4"/>
  <c r="C63" i="4"/>
  <c r="C64" i="4"/>
  <c r="C65" i="4"/>
  <c r="C66" i="4"/>
  <c r="C67" i="4"/>
  <c r="C68" i="4"/>
  <c r="C69" i="4"/>
  <c r="C70" i="4"/>
  <c r="C22" i="4"/>
  <c r="C71" i="4"/>
  <c r="C72" i="4"/>
  <c r="C73" i="4"/>
  <c r="C23" i="4"/>
  <c r="C74" i="4"/>
  <c r="C24" i="4"/>
  <c r="C75" i="4"/>
  <c r="C25" i="4"/>
  <c r="C76" i="4"/>
  <c r="C77" i="4"/>
  <c r="C26" i="4"/>
  <c r="C78" i="4"/>
  <c r="C79" i="4"/>
  <c r="C27" i="4"/>
  <c r="C80" i="4"/>
  <c r="C81" i="4"/>
  <c r="C28" i="4"/>
  <c r="C29" i="4"/>
  <c r="C82" i="4"/>
  <c r="C83" i="4"/>
  <c r="C30" i="4"/>
  <c r="C109" i="4"/>
  <c r="C31" i="4"/>
  <c r="C32" i="4"/>
  <c r="C33" i="4"/>
  <c r="C84" i="4"/>
  <c r="C34" i="4"/>
  <c r="C35" i="4"/>
  <c r="C36" i="4"/>
  <c r="C37" i="4"/>
  <c r="C9" i="4"/>
  <c r="C38" i="4"/>
  <c r="C184" i="4"/>
  <c r="C85" i="4"/>
  <c r="C39" i="4"/>
  <c r="C40" i="4"/>
  <c r="C41" i="4"/>
  <c r="C10" i="4"/>
  <c r="C42" i="4"/>
  <c r="C43" i="4"/>
  <c r="C729" i="4"/>
  <c r="C140" i="4"/>
  <c r="C44" i="4"/>
  <c r="C11" i="4"/>
  <c r="C12" i="4"/>
  <c r="C3" i="4"/>
  <c r="C13" i="4"/>
  <c r="C45" i="4"/>
  <c r="C46" i="4"/>
  <c r="C14" i="4"/>
  <c r="C5" i="4"/>
  <c r="C15" i="4"/>
  <c r="C16" i="4"/>
  <c r="C17" i="4"/>
  <c r="C18" i="4"/>
  <c r="C19" i="4"/>
  <c r="C760" i="4"/>
  <c r="C20" i="4"/>
  <c r="C6" i="4"/>
  <c r="C7" i="4"/>
  <c r="C4" i="4"/>
  <c r="C420" i="4"/>
  <c r="C8" i="4"/>
  <c r="C233" i="4"/>
  <c r="C47" i="4"/>
  <c r="F86" i="4"/>
  <c r="C86" i="4"/>
  <c r="F3" i="3"/>
  <c r="F4" i="3"/>
  <c r="F5" i="3"/>
  <c r="F6" i="3"/>
  <c r="F7" i="3"/>
  <c r="F8" i="3"/>
  <c r="F9" i="3"/>
  <c r="F10" i="3"/>
  <c r="F11" i="3"/>
  <c r="F12" i="3"/>
  <c r="F13" i="3"/>
  <c r="F14" i="3"/>
  <c r="F15" i="3"/>
  <c r="F16" i="3"/>
  <c r="F17" i="3"/>
  <c r="F18" i="3"/>
  <c r="F19" i="3"/>
  <c r="F20" i="3"/>
  <c r="F21" i="3"/>
  <c r="F22" i="3"/>
  <c r="F23" i="3"/>
  <c r="F24" i="3"/>
  <c r="F25" i="3"/>
  <c r="F26" i="3"/>
  <c r="F27" i="3"/>
  <c r="F28" i="3"/>
  <c r="F29" i="3"/>
  <c r="F30" i="3"/>
  <c r="F31" i="3"/>
  <c r="F32" i="3"/>
  <c r="F33" i="3"/>
  <c r="F34" i="3"/>
  <c r="F35" i="3"/>
  <c r="F36" i="3"/>
  <c r="F37" i="3"/>
  <c r="F38" i="3"/>
  <c r="F39" i="3"/>
  <c r="F40" i="3"/>
  <c r="F41" i="3"/>
  <c r="F42" i="3"/>
  <c r="F43" i="3"/>
  <c r="F44" i="3"/>
  <c r="F45" i="3"/>
  <c r="F46" i="3"/>
  <c r="F47" i="3"/>
  <c r="F48" i="3"/>
  <c r="F49" i="3"/>
  <c r="F50" i="3"/>
  <c r="F51" i="3"/>
  <c r="F52" i="3"/>
  <c r="F53" i="3"/>
  <c r="F54" i="3"/>
  <c r="F55" i="3"/>
  <c r="F56" i="3"/>
  <c r="F57" i="3"/>
  <c r="F58" i="3"/>
  <c r="F59" i="3"/>
  <c r="F60" i="3"/>
  <c r="F61" i="3"/>
  <c r="F62" i="3"/>
  <c r="F63" i="3"/>
  <c r="F64" i="3"/>
  <c r="F65" i="3"/>
  <c r="F66" i="3"/>
  <c r="F67" i="3"/>
  <c r="F68" i="3"/>
  <c r="F69" i="3"/>
  <c r="F70" i="3"/>
  <c r="F71" i="3"/>
  <c r="F72" i="3"/>
  <c r="F73" i="3"/>
  <c r="F74" i="3"/>
  <c r="F75" i="3"/>
  <c r="F76" i="3"/>
  <c r="F77" i="3"/>
  <c r="F78" i="3"/>
  <c r="F79" i="3"/>
  <c r="F80" i="3"/>
  <c r="F81" i="3"/>
  <c r="F82" i="3"/>
  <c r="F83" i="3"/>
  <c r="F84" i="3"/>
  <c r="F85" i="3"/>
  <c r="F86" i="3"/>
  <c r="F87" i="3"/>
  <c r="F88" i="3"/>
  <c r="F89" i="3"/>
  <c r="F90" i="3"/>
  <c r="F91" i="3"/>
  <c r="F92" i="3"/>
  <c r="F93" i="3"/>
  <c r="F94" i="3"/>
  <c r="F95" i="3"/>
  <c r="F96" i="3"/>
  <c r="F97" i="3"/>
  <c r="F98" i="3"/>
  <c r="F99" i="3"/>
  <c r="F100" i="3"/>
  <c r="F101" i="3"/>
  <c r="F102" i="3"/>
  <c r="F103" i="3"/>
  <c r="F104" i="3"/>
  <c r="F105" i="3"/>
  <c r="F106" i="3"/>
  <c r="F107" i="3"/>
  <c r="F108" i="3"/>
  <c r="F109" i="3"/>
  <c r="F110" i="3"/>
  <c r="F111" i="3"/>
  <c r="F112" i="3"/>
  <c r="F113" i="3"/>
  <c r="F114" i="3"/>
  <c r="F115" i="3"/>
  <c r="F116" i="3"/>
  <c r="F117" i="3"/>
  <c r="F118" i="3"/>
  <c r="F119" i="3"/>
  <c r="F120" i="3"/>
  <c r="F121" i="3"/>
  <c r="F122" i="3"/>
  <c r="F123" i="3"/>
  <c r="F124" i="3"/>
  <c r="F125" i="3"/>
  <c r="F126" i="3"/>
  <c r="F127" i="3"/>
  <c r="F128" i="3"/>
  <c r="F129" i="3"/>
  <c r="F130" i="3"/>
  <c r="F131" i="3"/>
  <c r="F132" i="3"/>
  <c r="F133" i="3"/>
  <c r="F134" i="3"/>
  <c r="F135" i="3"/>
  <c r="F136" i="3"/>
  <c r="F137" i="3"/>
  <c r="F138" i="3"/>
  <c r="F139" i="3"/>
  <c r="F140" i="3"/>
  <c r="F141" i="3"/>
  <c r="F142" i="3"/>
  <c r="F143" i="3"/>
  <c r="F144" i="3"/>
  <c r="F145" i="3"/>
  <c r="F146" i="3"/>
  <c r="F147" i="3"/>
  <c r="F148" i="3"/>
  <c r="F149" i="3"/>
  <c r="F150" i="3"/>
  <c r="F151" i="3"/>
  <c r="F152" i="3"/>
  <c r="F153" i="3"/>
  <c r="F154" i="3"/>
  <c r="F155" i="3"/>
  <c r="F156" i="3"/>
  <c r="F157" i="3"/>
  <c r="F158" i="3"/>
  <c r="F159" i="3"/>
  <c r="F160" i="3"/>
  <c r="F161" i="3"/>
  <c r="F162" i="3"/>
  <c r="F163" i="3"/>
  <c r="F164" i="3"/>
  <c r="F165" i="3"/>
  <c r="F166" i="3"/>
  <c r="F167" i="3"/>
  <c r="F168" i="3"/>
  <c r="F169" i="3"/>
  <c r="F170" i="3"/>
  <c r="F171" i="3"/>
  <c r="F172" i="3"/>
  <c r="F173" i="3"/>
  <c r="F174" i="3"/>
  <c r="F175" i="3"/>
  <c r="F176" i="3"/>
  <c r="F177" i="3"/>
  <c r="F178" i="3"/>
  <c r="F179" i="3"/>
  <c r="F180" i="3"/>
  <c r="F181" i="3"/>
  <c r="F182" i="3"/>
  <c r="F183" i="3"/>
  <c r="F184" i="3"/>
  <c r="F185" i="3"/>
  <c r="F186" i="3"/>
  <c r="F187" i="3"/>
  <c r="F188" i="3"/>
  <c r="F189" i="3"/>
  <c r="F190" i="3"/>
  <c r="F191" i="3"/>
  <c r="F192" i="3"/>
  <c r="F193" i="3"/>
  <c r="F194" i="3"/>
  <c r="F195" i="3"/>
  <c r="F196" i="3"/>
  <c r="F197" i="3"/>
  <c r="F198" i="3"/>
  <c r="F199" i="3"/>
  <c r="F200" i="3"/>
  <c r="F201" i="3"/>
  <c r="F202" i="3"/>
  <c r="F203" i="3"/>
  <c r="F204" i="3"/>
  <c r="F205" i="3"/>
  <c r="F206" i="3"/>
  <c r="F207" i="3"/>
  <c r="F208" i="3"/>
  <c r="F209" i="3"/>
  <c r="F210" i="3"/>
  <c r="F211" i="3"/>
  <c r="F212" i="3"/>
  <c r="F213" i="3"/>
  <c r="F214" i="3"/>
  <c r="F215" i="3"/>
  <c r="F216" i="3"/>
  <c r="F217" i="3"/>
  <c r="F218" i="3"/>
  <c r="F219" i="3"/>
  <c r="F220" i="3"/>
  <c r="F221" i="3"/>
  <c r="F222" i="3"/>
  <c r="F223" i="3"/>
  <c r="F224" i="3"/>
  <c r="F225" i="3"/>
  <c r="F226" i="3"/>
  <c r="F227" i="3"/>
  <c r="F228" i="3"/>
  <c r="F229" i="3"/>
  <c r="F230" i="3"/>
  <c r="F231" i="3"/>
  <c r="F232" i="3"/>
  <c r="F233" i="3"/>
  <c r="F234" i="3"/>
  <c r="F235" i="3"/>
  <c r="F236" i="3"/>
  <c r="F237" i="3"/>
  <c r="F238" i="3"/>
  <c r="F239" i="3"/>
  <c r="F240" i="3"/>
  <c r="F241" i="3"/>
  <c r="F242" i="3"/>
  <c r="F243" i="3"/>
  <c r="F244" i="3"/>
  <c r="F245" i="3"/>
  <c r="F246" i="3"/>
  <c r="F247" i="3"/>
  <c r="F248" i="3"/>
  <c r="F249" i="3"/>
  <c r="F250" i="3"/>
  <c r="F251" i="3"/>
  <c r="F252" i="3"/>
  <c r="F253" i="3"/>
  <c r="F254" i="3"/>
  <c r="F255" i="3"/>
  <c r="F256" i="3"/>
  <c r="F257" i="3"/>
  <c r="F258" i="3"/>
  <c r="F259" i="3"/>
  <c r="F260" i="3"/>
  <c r="F261" i="3"/>
  <c r="F262" i="3"/>
  <c r="F263" i="3"/>
  <c r="F264" i="3"/>
  <c r="F265" i="3"/>
  <c r="F266" i="3"/>
  <c r="F267" i="3"/>
  <c r="F268" i="3"/>
  <c r="F269" i="3"/>
  <c r="F270" i="3"/>
  <c r="F271" i="3"/>
  <c r="F272" i="3"/>
  <c r="F273" i="3"/>
  <c r="F274" i="3"/>
  <c r="F275" i="3"/>
  <c r="F276" i="3"/>
  <c r="F277" i="3"/>
  <c r="F278" i="3"/>
  <c r="F279" i="3"/>
  <c r="F280" i="3"/>
  <c r="F281" i="3"/>
  <c r="F282" i="3"/>
  <c r="F283" i="3"/>
  <c r="F284" i="3"/>
  <c r="F285" i="3"/>
  <c r="F286" i="3"/>
  <c r="F287" i="3"/>
  <c r="F288" i="3"/>
  <c r="F289" i="3"/>
  <c r="F290" i="3"/>
  <c r="F291" i="3"/>
  <c r="F292" i="3"/>
  <c r="F293" i="3"/>
  <c r="F294" i="3"/>
  <c r="F295" i="3"/>
  <c r="F296" i="3"/>
  <c r="F297" i="3"/>
  <c r="F298" i="3"/>
  <c r="F299" i="3"/>
  <c r="F300" i="3"/>
  <c r="F301" i="3"/>
  <c r="F302" i="3"/>
  <c r="F303" i="3"/>
  <c r="F304" i="3"/>
  <c r="F305" i="3"/>
  <c r="F306" i="3"/>
  <c r="F307" i="3"/>
  <c r="F308" i="3"/>
  <c r="F309" i="3"/>
  <c r="F310" i="3"/>
  <c r="F311" i="3"/>
  <c r="F312" i="3"/>
  <c r="F313" i="3"/>
  <c r="F314" i="3"/>
  <c r="F315" i="3"/>
  <c r="F316" i="3"/>
  <c r="F317" i="3"/>
  <c r="F318" i="3"/>
  <c r="F319" i="3"/>
  <c r="F320" i="3"/>
  <c r="F321" i="3"/>
  <c r="F322" i="3"/>
  <c r="F323" i="3"/>
  <c r="F324" i="3"/>
  <c r="F325" i="3"/>
  <c r="F326" i="3"/>
  <c r="F327" i="3"/>
  <c r="F328" i="3"/>
  <c r="F329" i="3"/>
  <c r="F330" i="3"/>
  <c r="F331" i="3"/>
  <c r="F332" i="3"/>
  <c r="F333" i="3"/>
  <c r="F334" i="3"/>
  <c r="F335" i="3"/>
  <c r="F336" i="3"/>
  <c r="F337" i="3"/>
  <c r="F338" i="3"/>
  <c r="F339" i="3"/>
  <c r="F340" i="3"/>
  <c r="F341" i="3"/>
  <c r="F342" i="3"/>
  <c r="F343" i="3"/>
  <c r="F344" i="3"/>
  <c r="F345" i="3"/>
  <c r="F346" i="3"/>
  <c r="F347" i="3"/>
  <c r="F348" i="3"/>
  <c r="F349" i="3"/>
  <c r="F350" i="3"/>
  <c r="F351" i="3"/>
  <c r="F352" i="3"/>
  <c r="F353" i="3"/>
  <c r="F354" i="3"/>
  <c r="F355" i="3"/>
  <c r="F356" i="3"/>
  <c r="F357" i="3"/>
  <c r="F358" i="3"/>
  <c r="F359" i="3"/>
  <c r="F360" i="3"/>
  <c r="F361" i="3"/>
  <c r="F362" i="3"/>
  <c r="F363" i="3"/>
  <c r="F364" i="3"/>
  <c r="F365" i="3"/>
  <c r="F366" i="3"/>
  <c r="F367" i="3"/>
  <c r="F368" i="3"/>
  <c r="F369" i="3"/>
  <c r="F370" i="3"/>
  <c r="F371" i="3"/>
  <c r="F372" i="3"/>
  <c r="F373" i="3"/>
  <c r="F374" i="3"/>
  <c r="F375" i="3"/>
  <c r="F376" i="3"/>
  <c r="F377" i="3"/>
  <c r="F378" i="3"/>
  <c r="F379" i="3"/>
  <c r="F380" i="3"/>
  <c r="F381" i="3"/>
  <c r="F382" i="3"/>
  <c r="F383" i="3"/>
  <c r="F384" i="3"/>
  <c r="F385" i="3"/>
  <c r="F386" i="3"/>
  <c r="F387" i="3"/>
  <c r="F388" i="3"/>
  <c r="F389" i="3"/>
  <c r="F390" i="3"/>
  <c r="F391" i="3"/>
  <c r="F392" i="3"/>
  <c r="F393" i="3"/>
  <c r="F394" i="3"/>
  <c r="F395" i="3"/>
  <c r="F396" i="3"/>
  <c r="F397" i="3"/>
  <c r="F398" i="3"/>
  <c r="F399" i="3"/>
  <c r="F400" i="3"/>
  <c r="F401" i="3"/>
  <c r="F402" i="3"/>
  <c r="F403" i="3"/>
  <c r="F404" i="3"/>
  <c r="F405" i="3"/>
  <c r="F406" i="3"/>
  <c r="F407" i="3"/>
  <c r="F408" i="3"/>
  <c r="F409" i="3"/>
  <c r="F410" i="3"/>
  <c r="F411" i="3"/>
  <c r="F412" i="3"/>
  <c r="F413" i="3"/>
  <c r="F414" i="3"/>
  <c r="F415" i="3"/>
  <c r="F416" i="3"/>
  <c r="F417" i="3"/>
  <c r="F418" i="3"/>
  <c r="F419" i="3"/>
  <c r="F420" i="3"/>
  <c r="F421" i="3"/>
  <c r="F422" i="3"/>
  <c r="F423" i="3"/>
  <c r="F424" i="3"/>
  <c r="F425" i="3"/>
  <c r="F426" i="3"/>
  <c r="F427" i="3"/>
  <c r="F428" i="3"/>
  <c r="F429" i="3"/>
  <c r="F430" i="3"/>
  <c r="F431" i="3"/>
  <c r="F432" i="3"/>
  <c r="F433" i="3"/>
  <c r="F434" i="3"/>
  <c r="F435" i="3"/>
  <c r="F436" i="3"/>
  <c r="F437" i="3"/>
  <c r="F438" i="3"/>
  <c r="F439" i="3"/>
  <c r="F440" i="3"/>
  <c r="F441" i="3"/>
  <c r="F442" i="3"/>
  <c r="F443" i="3"/>
  <c r="F444" i="3"/>
  <c r="F445" i="3"/>
  <c r="F446" i="3"/>
  <c r="F447" i="3"/>
  <c r="F448" i="3"/>
  <c r="F449" i="3"/>
  <c r="F450" i="3"/>
  <c r="F451" i="3"/>
  <c r="F452" i="3"/>
  <c r="F453" i="3"/>
  <c r="F454" i="3"/>
  <c r="F455" i="3"/>
  <c r="F456" i="3"/>
  <c r="F457" i="3"/>
  <c r="F458" i="3"/>
  <c r="F459" i="3"/>
  <c r="F460" i="3"/>
  <c r="F461" i="3"/>
  <c r="F462" i="3"/>
  <c r="F463" i="3"/>
  <c r="F464" i="3"/>
  <c r="F465" i="3"/>
  <c r="F466" i="3"/>
  <c r="F467" i="3"/>
  <c r="F468" i="3"/>
  <c r="F469" i="3"/>
  <c r="F470" i="3"/>
  <c r="F471" i="3"/>
  <c r="F472" i="3"/>
  <c r="F473" i="3"/>
  <c r="F474" i="3"/>
  <c r="F475" i="3"/>
  <c r="F476" i="3"/>
  <c r="F477" i="3"/>
  <c r="F478" i="3"/>
  <c r="F479" i="3"/>
  <c r="F480" i="3"/>
  <c r="F481" i="3"/>
  <c r="F482" i="3"/>
  <c r="F483" i="3"/>
  <c r="F484" i="3"/>
  <c r="F485" i="3"/>
  <c r="F486" i="3"/>
  <c r="F487" i="3"/>
  <c r="F488" i="3"/>
  <c r="F489" i="3"/>
  <c r="F490" i="3"/>
  <c r="F491" i="3"/>
  <c r="F492" i="3"/>
  <c r="F493" i="3"/>
  <c r="F494" i="3"/>
  <c r="F495" i="3"/>
  <c r="F496" i="3"/>
  <c r="F497" i="3"/>
  <c r="F498" i="3"/>
  <c r="F499" i="3"/>
  <c r="F500" i="3"/>
  <c r="F501" i="3"/>
  <c r="F502" i="3"/>
  <c r="F503" i="3"/>
  <c r="F504" i="3"/>
  <c r="F505" i="3"/>
  <c r="F506" i="3"/>
  <c r="F507" i="3"/>
  <c r="F508" i="3"/>
  <c r="F509" i="3"/>
  <c r="F510" i="3"/>
  <c r="F511" i="3"/>
  <c r="F512" i="3"/>
  <c r="F513" i="3"/>
  <c r="F514" i="3"/>
  <c r="F515" i="3"/>
  <c r="F516" i="3"/>
  <c r="F517" i="3"/>
  <c r="F518" i="3"/>
  <c r="F519" i="3"/>
  <c r="F520" i="3"/>
  <c r="F521" i="3"/>
  <c r="F522" i="3"/>
  <c r="F523" i="3"/>
  <c r="F524" i="3"/>
  <c r="F525" i="3"/>
  <c r="F526" i="3"/>
  <c r="F527" i="3"/>
  <c r="F528" i="3"/>
  <c r="F529" i="3"/>
  <c r="F530" i="3"/>
  <c r="F531" i="3"/>
  <c r="F532" i="3"/>
  <c r="F533" i="3"/>
  <c r="F534" i="3"/>
  <c r="F535" i="3"/>
  <c r="F536" i="3"/>
  <c r="F537" i="3"/>
  <c r="F538" i="3"/>
  <c r="F539" i="3"/>
  <c r="F540" i="3"/>
  <c r="F541" i="3"/>
  <c r="F542" i="3"/>
  <c r="F543" i="3"/>
  <c r="F544" i="3"/>
  <c r="F545" i="3"/>
  <c r="F546" i="3"/>
  <c r="F547" i="3"/>
  <c r="F548" i="3"/>
  <c r="F549" i="3"/>
  <c r="F550" i="3"/>
  <c r="F551" i="3"/>
  <c r="F552" i="3"/>
  <c r="F553" i="3"/>
  <c r="F554" i="3"/>
  <c r="F555" i="3"/>
  <c r="F556" i="3"/>
  <c r="F557" i="3"/>
  <c r="F558" i="3"/>
  <c r="F559" i="3"/>
  <c r="F560" i="3"/>
  <c r="F561" i="3"/>
  <c r="F562" i="3"/>
  <c r="F563" i="3"/>
  <c r="F564" i="3"/>
  <c r="F565" i="3"/>
  <c r="F566" i="3"/>
  <c r="F567" i="3"/>
  <c r="F568" i="3"/>
  <c r="F569" i="3"/>
  <c r="F570" i="3"/>
  <c r="F571" i="3"/>
  <c r="F572" i="3"/>
  <c r="F573" i="3"/>
  <c r="F574" i="3"/>
  <c r="F575" i="3"/>
  <c r="F576" i="3"/>
  <c r="F577" i="3"/>
  <c r="F578" i="3"/>
  <c r="F579" i="3"/>
  <c r="F580" i="3"/>
  <c r="F581" i="3"/>
  <c r="F582" i="3"/>
  <c r="F583" i="3"/>
  <c r="F584" i="3"/>
  <c r="F585" i="3"/>
  <c r="F586" i="3"/>
  <c r="F587" i="3"/>
  <c r="F588" i="3"/>
  <c r="F589" i="3"/>
  <c r="F590" i="3"/>
  <c r="F591" i="3"/>
  <c r="F592" i="3"/>
  <c r="F593" i="3"/>
  <c r="F594" i="3"/>
  <c r="F595" i="3"/>
  <c r="F596" i="3"/>
  <c r="F597" i="3"/>
  <c r="F598" i="3"/>
  <c r="F599" i="3"/>
  <c r="F600" i="3"/>
  <c r="F601" i="3"/>
  <c r="F602" i="3"/>
  <c r="F603" i="3"/>
  <c r="F604" i="3"/>
  <c r="F605" i="3"/>
  <c r="F606" i="3"/>
  <c r="F607" i="3"/>
  <c r="F608" i="3"/>
  <c r="F609" i="3"/>
  <c r="F610" i="3"/>
  <c r="F611" i="3"/>
  <c r="F612" i="3"/>
  <c r="F613" i="3"/>
  <c r="F614" i="3"/>
  <c r="F615" i="3"/>
  <c r="F616" i="3"/>
  <c r="F617" i="3"/>
  <c r="F618" i="3"/>
  <c r="F619" i="3"/>
  <c r="F620" i="3"/>
  <c r="F621" i="3"/>
  <c r="F622" i="3"/>
  <c r="F623" i="3"/>
  <c r="F624" i="3"/>
  <c r="F625" i="3"/>
  <c r="F626" i="3"/>
  <c r="F627" i="3"/>
  <c r="F628" i="3"/>
  <c r="F629" i="3"/>
  <c r="F630" i="3"/>
  <c r="F631" i="3"/>
  <c r="F632" i="3"/>
  <c r="F633" i="3"/>
  <c r="F634" i="3"/>
  <c r="F635" i="3"/>
  <c r="F636" i="3"/>
  <c r="F637" i="3"/>
  <c r="F638" i="3"/>
  <c r="F639" i="3"/>
  <c r="F640" i="3"/>
  <c r="F641" i="3"/>
  <c r="F642" i="3"/>
  <c r="F643" i="3"/>
  <c r="F644" i="3"/>
  <c r="F645" i="3"/>
  <c r="F646" i="3"/>
  <c r="F647" i="3"/>
  <c r="F648" i="3"/>
  <c r="F649" i="3"/>
  <c r="F650" i="3"/>
  <c r="F651" i="3"/>
  <c r="F652" i="3"/>
  <c r="F653" i="3"/>
  <c r="F654" i="3"/>
  <c r="F655" i="3"/>
  <c r="F656" i="3"/>
  <c r="F657" i="3"/>
  <c r="F658" i="3"/>
  <c r="F659" i="3"/>
  <c r="F660" i="3"/>
  <c r="F661" i="3"/>
  <c r="F662" i="3"/>
  <c r="F663" i="3"/>
  <c r="F664" i="3"/>
  <c r="F665" i="3"/>
  <c r="F666" i="3"/>
  <c r="F667" i="3"/>
  <c r="F668" i="3"/>
  <c r="F669" i="3"/>
  <c r="F670" i="3"/>
  <c r="F671" i="3"/>
  <c r="F672" i="3"/>
  <c r="F673" i="3"/>
  <c r="F674" i="3"/>
  <c r="F675" i="3"/>
  <c r="F676" i="3"/>
  <c r="F677" i="3"/>
  <c r="F678" i="3"/>
  <c r="F679" i="3"/>
  <c r="F680" i="3"/>
  <c r="F681" i="3"/>
  <c r="F682" i="3"/>
  <c r="F683" i="3"/>
  <c r="F684" i="3"/>
  <c r="F685" i="3"/>
  <c r="F686" i="3"/>
  <c r="F687" i="3"/>
  <c r="F688" i="3"/>
  <c r="F689" i="3"/>
  <c r="F690" i="3"/>
  <c r="F691" i="3"/>
  <c r="F692" i="3"/>
  <c r="F693" i="3"/>
  <c r="F694" i="3"/>
  <c r="F695" i="3"/>
  <c r="F696" i="3"/>
  <c r="F697" i="3"/>
  <c r="F698" i="3"/>
  <c r="F699" i="3"/>
  <c r="F700" i="3"/>
  <c r="F701" i="3"/>
  <c r="F702" i="3"/>
  <c r="F703" i="3"/>
  <c r="F704" i="3"/>
  <c r="F705" i="3"/>
  <c r="F706" i="3"/>
  <c r="F707" i="3"/>
  <c r="F708" i="3"/>
  <c r="F709" i="3"/>
  <c r="F710" i="3"/>
  <c r="F711" i="3"/>
  <c r="F712" i="3"/>
  <c r="F713" i="3"/>
  <c r="F714" i="3"/>
  <c r="F715" i="3"/>
  <c r="F716" i="3"/>
  <c r="F717" i="3"/>
  <c r="F718" i="3"/>
  <c r="F719" i="3"/>
  <c r="F720" i="3"/>
  <c r="F721" i="3"/>
  <c r="F722" i="3"/>
  <c r="F723" i="3"/>
  <c r="F724" i="3"/>
  <c r="F725" i="3"/>
  <c r="F726" i="3"/>
  <c r="F727" i="3"/>
  <c r="F728" i="3"/>
  <c r="F729" i="3"/>
  <c r="F730" i="3"/>
  <c r="F731" i="3"/>
  <c r="F732" i="3"/>
  <c r="F733" i="3"/>
  <c r="F734" i="3"/>
  <c r="F735" i="3"/>
  <c r="F736" i="3"/>
  <c r="F737" i="3"/>
  <c r="F738" i="3"/>
  <c r="F739" i="3"/>
  <c r="F740" i="3"/>
  <c r="F741" i="3"/>
  <c r="F742" i="3"/>
  <c r="F743" i="3"/>
  <c r="F744" i="3"/>
  <c r="F745" i="3"/>
  <c r="F746" i="3"/>
  <c r="F747" i="3"/>
  <c r="F748" i="3"/>
  <c r="F749" i="3"/>
  <c r="F750" i="3"/>
  <c r="F751" i="3"/>
  <c r="F752" i="3"/>
  <c r="F753" i="3"/>
  <c r="F754" i="3"/>
  <c r="F755" i="3"/>
  <c r="F756" i="3"/>
  <c r="F757" i="3"/>
  <c r="F758" i="3"/>
  <c r="F759" i="3"/>
  <c r="F760" i="3"/>
  <c r="F761" i="3"/>
  <c r="F762" i="3"/>
  <c r="F763" i="3"/>
  <c r="F764" i="3"/>
  <c r="F765" i="3"/>
  <c r="F766" i="3"/>
  <c r="F767" i="3"/>
  <c r="F768" i="3"/>
  <c r="F769" i="3"/>
  <c r="F770" i="3"/>
  <c r="F771" i="3"/>
  <c r="F772" i="3"/>
  <c r="F773" i="3"/>
  <c r="F774" i="3"/>
  <c r="F775" i="3"/>
  <c r="F776" i="3"/>
  <c r="F777" i="3"/>
  <c r="F778" i="3"/>
  <c r="F779" i="3"/>
  <c r="F780" i="3"/>
  <c r="F781" i="3"/>
  <c r="F782" i="3"/>
  <c r="F783" i="3"/>
  <c r="F784" i="3"/>
  <c r="F785" i="3"/>
  <c r="F786" i="3"/>
  <c r="F787" i="3"/>
  <c r="F788" i="3"/>
  <c r="F789" i="3"/>
  <c r="F790" i="3"/>
  <c r="F791" i="3"/>
  <c r="F792" i="3"/>
  <c r="F793" i="3"/>
  <c r="F794" i="3"/>
  <c r="F795" i="3"/>
  <c r="F796" i="3"/>
  <c r="F797" i="3"/>
  <c r="F798" i="3"/>
  <c r="F799" i="3"/>
  <c r="F800" i="3"/>
  <c r="F801" i="3"/>
  <c r="F802" i="3"/>
  <c r="F803" i="3"/>
  <c r="F804" i="3"/>
  <c r="F805" i="3"/>
  <c r="F806" i="3"/>
  <c r="F807" i="3"/>
  <c r="F808" i="3"/>
  <c r="F809" i="3"/>
  <c r="F810" i="3"/>
  <c r="F811" i="3"/>
  <c r="F812" i="3"/>
  <c r="F2" i="3"/>
  <c r="C812" i="3"/>
  <c r="C811" i="3"/>
  <c r="C810" i="3"/>
  <c r="C809" i="3"/>
  <c r="C808" i="3"/>
  <c r="C807" i="3"/>
  <c r="C806" i="3"/>
  <c r="C805" i="3"/>
  <c r="C804" i="3"/>
  <c r="C803" i="3"/>
  <c r="C802" i="3"/>
  <c r="C801" i="3"/>
  <c r="C800" i="3"/>
  <c r="C799" i="3"/>
  <c r="C798" i="3"/>
  <c r="C797" i="3"/>
  <c r="C796" i="3"/>
  <c r="C795" i="3"/>
  <c r="C794" i="3"/>
  <c r="C793" i="3"/>
  <c r="C792" i="3"/>
  <c r="C791" i="3"/>
  <c r="C790" i="3"/>
  <c r="C789" i="3"/>
  <c r="C788" i="3"/>
  <c r="C787" i="3"/>
  <c r="C786" i="3"/>
  <c r="C785" i="3"/>
  <c r="C784" i="3"/>
  <c r="C783" i="3"/>
  <c r="C782" i="3"/>
  <c r="C781" i="3"/>
  <c r="C780" i="3"/>
  <c r="C779" i="3"/>
  <c r="C778" i="3"/>
  <c r="C777" i="3"/>
  <c r="C776" i="3"/>
  <c r="C775" i="3"/>
  <c r="C774" i="3"/>
  <c r="C773" i="3"/>
  <c r="C772" i="3"/>
  <c r="C771" i="3"/>
  <c r="C770" i="3"/>
  <c r="C769" i="3"/>
  <c r="C768" i="3"/>
  <c r="C767" i="3"/>
  <c r="C766" i="3"/>
  <c r="C765" i="3"/>
  <c r="C764" i="3"/>
  <c r="C763" i="3"/>
  <c r="C762" i="3"/>
  <c r="C761" i="3"/>
  <c r="C760" i="3"/>
  <c r="C759" i="3"/>
  <c r="C758" i="3"/>
  <c r="C757" i="3"/>
  <c r="C756" i="3"/>
  <c r="C755" i="3"/>
  <c r="C754" i="3"/>
  <c r="C753" i="3"/>
  <c r="C752" i="3"/>
  <c r="C751" i="3"/>
  <c r="C750" i="3"/>
  <c r="C749" i="3"/>
  <c r="C748" i="3"/>
  <c r="C747" i="3"/>
  <c r="C746" i="3"/>
  <c r="C745" i="3"/>
  <c r="C744" i="3"/>
  <c r="C743" i="3"/>
  <c r="C742" i="3"/>
  <c r="C741" i="3"/>
  <c r="C740" i="3"/>
  <c r="C739" i="3"/>
  <c r="C738" i="3"/>
  <c r="C737" i="3"/>
  <c r="C736" i="3"/>
  <c r="C735" i="3"/>
  <c r="C734" i="3"/>
  <c r="C733" i="3"/>
  <c r="C732" i="3"/>
  <c r="C731" i="3"/>
  <c r="C730" i="3"/>
  <c r="C729" i="3"/>
  <c r="C728" i="3"/>
  <c r="C727" i="3"/>
  <c r="C726" i="3"/>
  <c r="C725" i="3"/>
  <c r="C724" i="3"/>
  <c r="C723" i="3"/>
  <c r="C722" i="3"/>
  <c r="C721" i="3"/>
  <c r="C720" i="3"/>
  <c r="C719" i="3"/>
  <c r="C718" i="3"/>
  <c r="C717" i="3"/>
  <c r="C716" i="3"/>
  <c r="C715" i="3"/>
  <c r="C714" i="3"/>
  <c r="C713" i="3"/>
  <c r="C712" i="3"/>
  <c r="C711" i="3"/>
  <c r="C710" i="3"/>
  <c r="C709" i="3"/>
  <c r="C708" i="3"/>
  <c r="C707" i="3"/>
  <c r="C706" i="3"/>
  <c r="C705" i="3"/>
  <c r="C704" i="3"/>
  <c r="C703" i="3"/>
  <c r="C702" i="3"/>
  <c r="C701" i="3"/>
  <c r="C700" i="3"/>
  <c r="C699" i="3"/>
  <c r="C698" i="3"/>
  <c r="C697" i="3"/>
  <c r="C696" i="3"/>
  <c r="C695" i="3"/>
  <c r="C694" i="3"/>
  <c r="C693" i="3"/>
  <c r="C692" i="3"/>
  <c r="C691" i="3"/>
  <c r="C690" i="3"/>
  <c r="C689" i="3"/>
  <c r="C688" i="3"/>
  <c r="C687" i="3"/>
  <c r="C686" i="3"/>
  <c r="C685" i="3"/>
  <c r="C684" i="3"/>
  <c r="C683" i="3"/>
  <c r="C682" i="3"/>
  <c r="C681" i="3"/>
  <c r="C680" i="3"/>
  <c r="C679" i="3"/>
  <c r="C678" i="3"/>
  <c r="C677" i="3"/>
  <c r="C676" i="3"/>
  <c r="C675" i="3"/>
  <c r="C674" i="3"/>
  <c r="C673" i="3"/>
  <c r="C672" i="3"/>
  <c r="C671" i="3"/>
  <c r="C670" i="3"/>
  <c r="C669" i="3"/>
  <c r="C668" i="3"/>
  <c r="C667" i="3"/>
  <c r="C666" i="3"/>
  <c r="C665" i="3"/>
  <c r="C664" i="3"/>
  <c r="C663" i="3"/>
  <c r="C662" i="3"/>
  <c r="C661" i="3"/>
  <c r="C660" i="3"/>
  <c r="C659" i="3"/>
  <c r="C658" i="3"/>
  <c r="C657" i="3"/>
  <c r="C656" i="3"/>
  <c r="C655" i="3"/>
  <c r="C654" i="3"/>
  <c r="C653" i="3"/>
  <c r="C652" i="3"/>
  <c r="C651" i="3"/>
  <c r="C650" i="3"/>
  <c r="C649" i="3"/>
  <c r="C648" i="3"/>
  <c r="C647" i="3"/>
  <c r="C646" i="3"/>
  <c r="C645" i="3"/>
  <c r="C644" i="3"/>
  <c r="C643" i="3"/>
  <c r="C642" i="3"/>
  <c r="C641" i="3"/>
  <c r="C640" i="3"/>
  <c r="C639" i="3"/>
  <c r="C638" i="3"/>
  <c r="C637" i="3"/>
  <c r="C636" i="3"/>
  <c r="C635" i="3"/>
  <c r="C634" i="3"/>
  <c r="C633" i="3"/>
  <c r="C632" i="3"/>
  <c r="C631" i="3"/>
  <c r="C630" i="3"/>
  <c r="C629" i="3"/>
  <c r="C628" i="3"/>
  <c r="C627" i="3"/>
  <c r="C626" i="3"/>
  <c r="C625" i="3"/>
  <c r="C624" i="3"/>
  <c r="C623" i="3"/>
  <c r="C622" i="3"/>
  <c r="C621" i="3"/>
  <c r="C620" i="3"/>
  <c r="C619" i="3"/>
  <c r="C618" i="3"/>
  <c r="C617" i="3"/>
  <c r="C616" i="3"/>
  <c r="C615" i="3"/>
  <c r="C614" i="3"/>
  <c r="C613" i="3"/>
  <c r="C612" i="3"/>
  <c r="C611" i="3"/>
  <c r="C610" i="3"/>
  <c r="C609" i="3"/>
  <c r="C608" i="3"/>
  <c r="C607" i="3"/>
  <c r="C606" i="3"/>
  <c r="C605" i="3"/>
  <c r="C604" i="3"/>
  <c r="C603" i="3"/>
  <c r="C602" i="3"/>
  <c r="C601" i="3"/>
  <c r="C600" i="3"/>
  <c r="C599" i="3"/>
  <c r="C598" i="3"/>
  <c r="C597" i="3"/>
  <c r="C596" i="3"/>
  <c r="C595" i="3"/>
  <c r="C594" i="3"/>
  <c r="C593" i="3"/>
  <c r="C592" i="3"/>
  <c r="C591" i="3"/>
  <c r="C590" i="3"/>
  <c r="C589" i="3"/>
  <c r="C588" i="3"/>
  <c r="C587" i="3"/>
  <c r="C586" i="3"/>
  <c r="C585" i="3"/>
  <c r="C584" i="3"/>
  <c r="C583" i="3"/>
  <c r="C582" i="3"/>
  <c r="C581" i="3"/>
  <c r="C580" i="3"/>
  <c r="C579" i="3"/>
  <c r="C578" i="3"/>
  <c r="C577" i="3"/>
  <c r="C576" i="3"/>
  <c r="C575" i="3"/>
  <c r="C574" i="3"/>
  <c r="C573" i="3"/>
  <c r="C572" i="3"/>
  <c r="C571" i="3"/>
  <c r="C570" i="3"/>
  <c r="C569" i="3"/>
  <c r="C568" i="3"/>
  <c r="C567" i="3"/>
  <c r="C566" i="3"/>
  <c r="C565" i="3"/>
  <c r="C564" i="3"/>
  <c r="C563" i="3"/>
  <c r="C562" i="3"/>
  <c r="C561" i="3"/>
  <c r="C560" i="3"/>
  <c r="C559" i="3"/>
  <c r="C558" i="3"/>
  <c r="C557" i="3"/>
  <c r="C556" i="3"/>
  <c r="C555" i="3"/>
  <c r="C554" i="3"/>
  <c r="C553" i="3"/>
  <c r="C552" i="3"/>
  <c r="C551" i="3"/>
  <c r="C550" i="3"/>
  <c r="C549" i="3"/>
  <c r="C548" i="3"/>
  <c r="C547" i="3"/>
  <c r="C546" i="3"/>
  <c r="C545" i="3"/>
  <c r="C544" i="3"/>
  <c r="C543" i="3"/>
  <c r="C542" i="3"/>
  <c r="C541" i="3"/>
  <c r="C540" i="3"/>
  <c r="C539" i="3"/>
  <c r="C538" i="3"/>
  <c r="C537" i="3"/>
  <c r="C536" i="3"/>
  <c r="C535" i="3"/>
  <c r="C534" i="3"/>
  <c r="C533" i="3"/>
  <c r="C532" i="3"/>
  <c r="C531" i="3"/>
  <c r="C530" i="3"/>
  <c r="C529" i="3"/>
  <c r="C528" i="3"/>
  <c r="C527" i="3"/>
  <c r="C526" i="3"/>
  <c r="C525" i="3"/>
  <c r="C524" i="3"/>
  <c r="C523" i="3"/>
  <c r="C522" i="3"/>
  <c r="C521" i="3"/>
  <c r="C520" i="3"/>
  <c r="C519" i="3"/>
  <c r="C518" i="3"/>
  <c r="C517" i="3"/>
  <c r="C516" i="3"/>
  <c r="C515" i="3"/>
  <c r="C514" i="3"/>
  <c r="C513" i="3"/>
  <c r="C512" i="3"/>
  <c r="C511" i="3"/>
  <c r="C510" i="3"/>
  <c r="C509" i="3"/>
  <c r="C508" i="3"/>
  <c r="C507" i="3"/>
  <c r="C506" i="3"/>
  <c r="C505" i="3"/>
  <c r="C504" i="3"/>
  <c r="C503" i="3"/>
  <c r="C502" i="3"/>
  <c r="C501" i="3"/>
  <c r="C500" i="3"/>
  <c r="C499" i="3"/>
  <c r="C498" i="3"/>
  <c r="C497" i="3"/>
  <c r="C496" i="3"/>
  <c r="C495" i="3"/>
  <c r="C494" i="3"/>
  <c r="C493" i="3"/>
  <c r="C492" i="3"/>
  <c r="C491" i="3"/>
  <c r="C490" i="3"/>
  <c r="C489" i="3"/>
  <c r="C488" i="3"/>
  <c r="C487" i="3"/>
  <c r="C486" i="3"/>
  <c r="C485" i="3"/>
  <c r="C484" i="3"/>
  <c r="C483" i="3"/>
  <c r="C482" i="3"/>
  <c r="C481" i="3"/>
  <c r="C480" i="3"/>
  <c r="C479" i="3"/>
  <c r="C478" i="3"/>
  <c r="C477" i="3"/>
  <c r="C476" i="3"/>
  <c r="C475" i="3"/>
  <c r="C474" i="3"/>
  <c r="C473" i="3"/>
  <c r="C472" i="3"/>
  <c r="C471" i="3"/>
  <c r="C470" i="3"/>
  <c r="C469" i="3"/>
  <c r="C468" i="3"/>
  <c r="C467" i="3"/>
  <c r="C466" i="3"/>
  <c r="C465" i="3"/>
  <c r="C464" i="3"/>
  <c r="C463" i="3"/>
  <c r="C462" i="3"/>
  <c r="C461" i="3"/>
  <c r="C460" i="3"/>
  <c r="C459" i="3"/>
  <c r="C458" i="3"/>
  <c r="C457" i="3"/>
  <c r="C456" i="3"/>
  <c r="C455" i="3"/>
  <c r="C454" i="3"/>
  <c r="C453" i="3"/>
  <c r="C452" i="3"/>
  <c r="C451" i="3"/>
  <c r="C450" i="3"/>
  <c r="C449" i="3"/>
  <c r="C448" i="3"/>
  <c r="C447" i="3"/>
  <c r="C446" i="3"/>
  <c r="C445" i="3"/>
  <c r="C444" i="3"/>
  <c r="C443" i="3"/>
  <c r="C442" i="3"/>
  <c r="C441" i="3"/>
  <c r="C440" i="3"/>
  <c r="C439" i="3"/>
  <c r="C438" i="3"/>
  <c r="C437" i="3"/>
  <c r="C436" i="3"/>
  <c r="C435" i="3"/>
  <c r="C434" i="3"/>
  <c r="C433" i="3"/>
  <c r="C432" i="3"/>
  <c r="C431" i="3"/>
  <c r="C430" i="3"/>
  <c r="C429" i="3"/>
  <c r="C428" i="3"/>
  <c r="C427" i="3"/>
  <c r="C426" i="3"/>
  <c r="C425" i="3"/>
  <c r="C424" i="3"/>
  <c r="C423" i="3"/>
  <c r="C422" i="3"/>
  <c r="C421" i="3"/>
  <c r="C420" i="3"/>
  <c r="C419" i="3"/>
  <c r="C418" i="3"/>
  <c r="C417" i="3"/>
  <c r="C416" i="3"/>
  <c r="C415" i="3"/>
  <c r="C414" i="3"/>
  <c r="C413" i="3"/>
  <c r="C412" i="3"/>
  <c r="C411" i="3"/>
  <c r="C410" i="3"/>
  <c r="C409" i="3"/>
  <c r="C408" i="3"/>
  <c r="C407" i="3"/>
  <c r="C406" i="3"/>
  <c r="C405" i="3"/>
  <c r="C404" i="3"/>
  <c r="C403" i="3"/>
  <c r="C402" i="3"/>
  <c r="C401" i="3"/>
  <c r="C400" i="3"/>
  <c r="C399" i="3"/>
  <c r="C398" i="3"/>
  <c r="C397" i="3"/>
  <c r="C396" i="3"/>
  <c r="C395" i="3"/>
  <c r="C394" i="3"/>
  <c r="C393" i="3"/>
  <c r="C392" i="3"/>
  <c r="C391" i="3"/>
  <c r="C390" i="3"/>
  <c r="C389" i="3"/>
  <c r="C388" i="3"/>
  <c r="C387" i="3"/>
  <c r="C386" i="3"/>
  <c r="C385" i="3"/>
  <c r="C384" i="3"/>
  <c r="C383" i="3"/>
  <c r="C382" i="3"/>
  <c r="C381" i="3"/>
  <c r="C380" i="3"/>
  <c r="C379" i="3"/>
  <c r="C378" i="3"/>
  <c r="C377" i="3"/>
  <c r="C376" i="3"/>
  <c r="C375" i="3"/>
  <c r="C374" i="3"/>
  <c r="C373" i="3"/>
  <c r="C372" i="3"/>
  <c r="C371" i="3"/>
  <c r="C370" i="3"/>
  <c r="C369" i="3"/>
  <c r="C368" i="3"/>
  <c r="C367" i="3"/>
  <c r="C366" i="3"/>
  <c r="C365" i="3"/>
  <c r="C364" i="3"/>
  <c r="C363" i="3"/>
  <c r="C362" i="3"/>
  <c r="C361" i="3"/>
  <c r="C360" i="3"/>
  <c r="C359" i="3"/>
  <c r="C358" i="3"/>
  <c r="C357" i="3"/>
  <c r="C356" i="3"/>
  <c r="C355" i="3"/>
  <c r="C354" i="3"/>
  <c r="C353" i="3"/>
  <c r="C352" i="3"/>
  <c r="C351" i="3"/>
  <c r="C350" i="3"/>
  <c r="C349" i="3"/>
  <c r="C348" i="3"/>
  <c r="C347" i="3"/>
  <c r="C346" i="3"/>
  <c r="C345" i="3"/>
  <c r="C344" i="3"/>
  <c r="C343" i="3"/>
  <c r="C342" i="3"/>
  <c r="C341" i="3"/>
  <c r="C340" i="3"/>
  <c r="C339" i="3"/>
  <c r="C338" i="3"/>
  <c r="C337" i="3"/>
  <c r="C336" i="3"/>
  <c r="C335" i="3"/>
  <c r="C334" i="3"/>
  <c r="C333" i="3"/>
  <c r="C332" i="3"/>
  <c r="C331" i="3"/>
  <c r="C330" i="3"/>
  <c r="C329" i="3"/>
  <c r="C328" i="3"/>
  <c r="C327" i="3"/>
  <c r="C326" i="3"/>
  <c r="C325" i="3"/>
  <c r="C324" i="3"/>
  <c r="C323" i="3"/>
  <c r="C322" i="3"/>
  <c r="C321" i="3"/>
  <c r="C320" i="3"/>
  <c r="C319" i="3"/>
  <c r="C318" i="3"/>
  <c r="C317" i="3"/>
  <c r="C316" i="3"/>
  <c r="C315" i="3"/>
  <c r="C314" i="3"/>
  <c r="C313" i="3"/>
  <c r="C312" i="3"/>
  <c r="C311" i="3"/>
  <c r="C310" i="3"/>
  <c r="C309" i="3"/>
  <c r="C308" i="3"/>
  <c r="C307" i="3"/>
  <c r="C306" i="3"/>
  <c r="C305" i="3"/>
  <c r="C304" i="3"/>
  <c r="C303" i="3"/>
  <c r="C302" i="3"/>
  <c r="C301" i="3"/>
  <c r="C300" i="3"/>
  <c r="C299" i="3"/>
  <c r="C298" i="3"/>
  <c r="C297" i="3"/>
  <c r="C296" i="3"/>
  <c r="C295" i="3"/>
  <c r="C294" i="3"/>
  <c r="C293" i="3"/>
  <c r="C292" i="3"/>
  <c r="C291" i="3"/>
  <c r="C290" i="3"/>
  <c r="C289" i="3"/>
  <c r="C288" i="3"/>
  <c r="C287" i="3"/>
  <c r="C286" i="3"/>
  <c r="C285" i="3"/>
  <c r="C284" i="3"/>
  <c r="C283" i="3"/>
  <c r="C282" i="3"/>
  <c r="C281" i="3"/>
  <c r="C280" i="3"/>
  <c r="C279" i="3"/>
  <c r="C278" i="3"/>
  <c r="C277" i="3"/>
  <c r="C276" i="3"/>
  <c r="C275" i="3"/>
  <c r="C274" i="3"/>
  <c r="C273" i="3"/>
  <c r="C272" i="3"/>
  <c r="C271" i="3"/>
  <c r="C270" i="3"/>
  <c r="C269" i="3"/>
  <c r="C268" i="3"/>
  <c r="C267" i="3"/>
  <c r="C266" i="3"/>
  <c r="C265" i="3"/>
  <c r="C264" i="3"/>
  <c r="C263" i="3"/>
  <c r="C262" i="3"/>
  <c r="C261" i="3"/>
  <c r="C260" i="3"/>
  <c r="C259" i="3"/>
  <c r="C258" i="3"/>
  <c r="C257" i="3"/>
  <c r="C256" i="3"/>
  <c r="C255" i="3"/>
  <c r="C254" i="3"/>
  <c r="C253" i="3"/>
  <c r="C252" i="3"/>
  <c r="C251" i="3"/>
  <c r="C250" i="3"/>
  <c r="C249" i="3"/>
  <c r="C248" i="3"/>
  <c r="C247" i="3"/>
  <c r="C246" i="3"/>
  <c r="C245" i="3"/>
  <c r="C244" i="3"/>
  <c r="C243" i="3"/>
  <c r="C242" i="3"/>
  <c r="C241" i="3"/>
  <c r="C240" i="3"/>
  <c r="C239" i="3"/>
  <c r="C238" i="3"/>
  <c r="C237" i="3"/>
  <c r="C236" i="3"/>
  <c r="C235" i="3"/>
  <c r="C234" i="3"/>
  <c r="C233" i="3"/>
  <c r="C232" i="3"/>
  <c r="C231" i="3"/>
  <c r="C230" i="3"/>
  <c r="C229" i="3"/>
  <c r="C228" i="3"/>
  <c r="C227" i="3"/>
  <c r="C226" i="3"/>
  <c r="C225" i="3"/>
  <c r="C224" i="3"/>
  <c r="C223" i="3"/>
  <c r="C222" i="3"/>
  <c r="C221" i="3"/>
  <c r="C220" i="3"/>
  <c r="C219" i="3"/>
  <c r="C218" i="3"/>
  <c r="C217" i="3"/>
  <c r="C216" i="3"/>
  <c r="C215" i="3"/>
  <c r="C214" i="3"/>
  <c r="C213" i="3"/>
  <c r="C212" i="3"/>
  <c r="C211" i="3"/>
  <c r="C210" i="3"/>
  <c r="C209" i="3"/>
  <c r="C208" i="3"/>
  <c r="C207" i="3"/>
  <c r="C206" i="3"/>
  <c r="C205" i="3"/>
  <c r="C204" i="3"/>
  <c r="C203" i="3"/>
  <c r="C202" i="3"/>
  <c r="C201" i="3"/>
  <c r="C200" i="3"/>
  <c r="C199" i="3"/>
  <c r="C198" i="3"/>
  <c r="C197" i="3"/>
  <c r="C196" i="3"/>
  <c r="C195" i="3"/>
  <c r="C194" i="3"/>
  <c r="C193" i="3"/>
  <c r="C192" i="3"/>
  <c r="C191" i="3"/>
  <c r="C190" i="3"/>
  <c r="C189" i="3"/>
  <c r="C188" i="3"/>
  <c r="C187" i="3"/>
  <c r="C186" i="3"/>
  <c r="C185" i="3"/>
  <c r="C184" i="3"/>
  <c r="C183" i="3"/>
  <c r="C182" i="3"/>
  <c r="C181" i="3"/>
  <c r="C180" i="3"/>
  <c r="C179" i="3"/>
  <c r="C178" i="3"/>
  <c r="C177" i="3"/>
  <c r="C176" i="3"/>
  <c r="C175" i="3"/>
  <c r="C174" i="3"/>
  <c r="C173" i="3"/>
  <c r="C172" i="3"/>
  <c r="C171" i="3"/>
  <c r="C170" i="3"/>
  <c r="C169" i="3"/>
  <c r="C168" i="3"/>
  <c r="C167" i="3"/>
  <c r="C166" i="3"/>
  <c r="C165" i="3"/>
  <c r="C164" i="3"/>
  <c r="C163" i="3"/>
  <c r="C162" i="3"/>
  <c r="C161" i="3"/>
  <c r="C160" i="3"/>
  <c r="C159" i="3"/>
  <c r="C158" i="3"/>
  <c r="C157" i="3"/>
  <c r="C156" i="3"/>
  <c r="C155" i="3"/>
  <c r="C154" i="3"/>
  <c r="C153" i="3"/>
  <c r="C152" i="3"/>
  <c r="C151" i="3"/>
  <c r="C150" i="3"/>
  <c r="C149" i="3"/>
  <c r="C148" i="3"/>
  <c r="C147" i="3"/>
  <c r="C146" i="3"/>
  <c r="C145" i="3"/>
  <c r="C144" i="3"/>
  <c r="C143" i="3"/>
  <c r="C142" i="3"/>
  <c r="C141" i="3"/>
  <c r="C140" i="3"/>
  <c r="C139" i="3"/>
  <c r="C138" i="3"/>
  <c r="C137" i="3"/>
  <c r="C136" i="3"/>
  <c r="C135" i="3"/>
  <c r="C134" i="3"/>
  <c r="C133" i="3"/>
  <c r="C132" i="3"/>
  <c r="C131" i="3"/>
  <c r="C130" i="3"/>
  <c r="C129" i="3"/>
  <c r="C128" i="3"/>
  <c r="C127" i="3"/>
  <c r="C126" i="3"/>
  <c r="C125" i="3"/>
  <c r="C124" i="3"/>
  <c r="C123" i="3"/>
  <c r="C122" i="3"/>
  <c r="C121" i="3"/>
  <c r="C120" i="3"/>
  <c r="C119" i="3"/>
  <c r="C118" i="3"/>
  <c r="C117" i="3"/>
  <c r="C116" i="3"/>
  <c r="C115" i="3"/>
  <c r="C114" i="3"/>
  <c r="C113" i="3"/>
  <c r="C112" i="3"/>
  <c r="C111" i="3"/>
  <c r="C110" i="3"/>
  <c r="C109" i="3"/>
  <c r="C108" i="3"/>
  <c r="C107" i="3"/>
  <c r="C106" i="3"/>
  <c r="C105" i="3"/>
  <c r="C104" i="3"/>
  <c r="C103" i="3"/>
  <c r="C102" i="3"/>
  <c r="C101" i="3"/>
  <c r="C100" i="3"/>
  <c r="C99" i="3"/>
  <c r="C98" i="3"/>
  <c r="C97" i="3"/>
  <c r="C96" i="3"/>
  <c r="C95" i="3"/>
  <c r="C94" i="3"/>
  <c r="C93" i="3"/>
  <c r="C92" i="3"/>
  <c r="C91" i="3"/>
  <c r="C90" i="3"/>
  <c r="C89" i="3"/>
  <c r="C88" i="3"/>
  <c r="C87" i="3"/>
  <c r="C86" i="3"/>
  <c r="C85" i="3"/>
  <c r="C84" i="3"/>
  <c r="C83" i="3"/>
  <c r="C82" i="3"/>
  <c r="C81" i="3"/>
  <c r="C80" i="3"/>
  <c r="C79" i="3"/>
  <c r="C78" i="3"/>
  <c r="C77" i="3"/>
  <c r="C76" i="3"/>
  <c r="C75" i="3"/>
  <c r="C74" i="3"/>
  <c r="C73" i="3"/>
  <c r="C72" i="3"/>
  <c r="C71" i="3"/>
  <c r="C70" i="3"/>
  <c r="C69" i="3"/>
  <c r="C68" i="3"/>
  <c r="C67" i="3"/>
  <c r="C66" i="3"/>
  <c r="C65" i="3"/>
  <c r="C64" i="3"/>
  <c r="C63" i="3"/>
  <c r="C62" i="3"/>
  <c r="C61" i="3"/>
  <c r="C60" i="3"/>
  <c r="C59" i="3"/>
  <c r="C58" i="3"/>
  <c r="C57" i="3"/>
  <c r="C56" i="3"/>
  <c r="C55" i="3"/>
  <c r="C54" i="3"/>
  <c r="C53" i="3"/>
  <c r="C52" i="3"/>
  <c r="C51" i="3"/>
  <c r="C50" i="3"/>
  <c r="C49" i="3"/>
  <c r="C48" i="3"/>
  <c r="C47" i="3"/>
  <c r="C46" i="3"/>
  <c r="C45" i="3"/>
  <c r="C44" i="3"/>
  <c r="C43" i="3"/>
  <c r="C42" i="3"/>
  <c r="C41" i="3"/>
  <c r="C40" i="3"/>
  <c r="C39" i="3"/>
  <c r="C38" i="3"/>
  <c r="C37" i="3"/>
  <c r="C36" i="3"/>
  <c r="C35" i="3"/>
  <c r="C34" i="3"/>
  <c r="C33" i="3"/>
  <c r="C32" i="3"/>
  <c r="C31" i="3"/>
  <c r="C30" i="3"/>
  <c r="C29" i="3"/>
  <c r="C28" i="3"/>
  <c r="C27" i="3"/>
  <c r="C26" i="3"/>
  <c r="C25" i="3"/>
  <c r="C24" i="3"/>
  <c r="C23" i="3"/>
  <c r="C22" i="3"/>
  <c r="C21" i="3"/>
  <c r="C20" i="3"/>
  <c r="C19" i="3"/>
  <c r="C18" i="3"/>
  <c r="C17" i="3"/>
  <c r="C16" i="3"/>
  <c r="C15" i="3"/>
  <c r="C14" i="3"/>
  <c r="C13" i="3"/>
  <c r="C12" i="3"/>
  <c r="C11" i="3"/>
  <c r="C10" i="3"/>
  <c r="C9" i="3"/>
  <c r="C8" i="3"/>
  <c r="C7" i="3"/>
  <c r="C6" i="3"/>
  <c r="C5" i="3"/>
  <c r="C4" i="3"/>
  <c r="C3" i="3"/>
  <c r="C2" i="3"/>
  <c r="A2" i="1"/>
  <c r="A896" i="1"/>
  <c r="A895" i="1"/>
  <c r="A894" i="1"/>
  <c r="A893" i="1"/>
  <c r="A892" i="1"/>
  <c r="A891" i="1"/>
  <c r="A890" i="1"/>
  <c r="A889" i="1"/>
  <c r="A888" i="1"/>
  <c r="A887" i="1"/>
  <c r="A886" i="1"/>
  <c r="A885" i="1"/>
  <c r="A884" i="1"/>
  <c r="A883" i="1"/>
  <c r="A882" i="1"/>
  <c r="A881" i="1"/>
  <c r="A880" i="1"/>
  <c r="A879" i="1"/>
  <c r="A878" i="1"/>
  <c r="A877" i="1"/>
  <c r="A876" i="1"/>
  <c r="A875" i="1"/>
  <c r="A874" i="1"/>
  <c r="A873" i="1"/>
  <c r="A872" i="1"/>
  <c r="A871" i="1"/>
  <c r="A870" i="1"/>
  <c r="A869" i="1"/>
  <c r="A868" i="1"/>
  <c r="A867" i="1"/>
  <c r="A866" i="1"/>
  <c r="A865" i="1"/>
  <c r="A864" i="1"/>
  <c r="A863" i="1"/>
  <c r="A862" i="1"/>
  <c r="A861" i="1"/>
  <c r="A860" i="1"/>
  <c r="A859" i="1"/>
  <c r="A858" i="1"/>
  <c r="A857" i="1"/>
  <c r="A856" i="1"/>
  <c r="A855" i="1"/>
  <c r="A854" i="1"/>
  <c r="A853" i="1"/>
  <c r="A852" i="1"/>
  <c r="A851" i="1"/>
  <c r="A850" i="1"/>
  <c r="A849" i="1"/>
  <c r="A848" i="1"/>
  <c r="A847" i="1"/>
  <c r="A846" i="1"/>
  <c r="A845" i="1"/>
  <c r="A844" i="1"/>
  <c r="A843" i="1"/>
  <c r="A842" i="1"/>
  <c r="A841" i="1"/>
  <c r="A840" i="1"/>
  <c r="A839" i="1"/>
  <c r="A838" i="1"/>
  <c r="A837" i="1"/>
  <c r="A836" i="1"/>
  <c r="A835" i="1"/>
  <c r="A834" i="1"/>
  <c r="A833" i="1"/>
  <c r="A832" i="1"/>
  <c r="A831" i="1"/>
  <c r="A830" i="1"/>
  <c r="A829" i="1"/>
  <c r="A828" i="1"/>
  <c r="A827" i="1"/>
  <c r="A826" i="1"/>
  <c r="A825" i="1"/>
  <c r="A824" i="1"/>
  <c r="A823" i="1"/>
  <c r="A822" i="1"/>
  <c r="A821" i="1"/>
  <c r="A820" i="1"/>
  <c r="A819" i="1"/>
  <c r="A818" i="1"/>
  <c r="A817" i="1"/>
  <c r="A816" i="1"/>
  <c r="A815" i="1"/>
  <c r="A814" i="1"/>
  <c r="A813" i="1"/>
  <c r="A812" i="1"/>
  <c r="A811" i="1"/>
  <c r="A810" i="1"/>
  <c r="A809" i="1"/>
  <c r="A808" i="1"/>
  <c r="A807" i="1"/>
  <c r="A806" i="1"/>
  <c r="A805" i="1"/>
  <c r="A804" i="1"/>
  <c r="A803" i="1"/>
  <c r="A802" i="1"/>
  <c r="A801" i="1"/>
  <c r="A800" i="1"/>
  <c r="A799" i="1"/>
  <c r="A798" i="1"/>
  <c r="A797" i="1"/>
  <c r="A796" i="1"/>
  <c r="A795" i="1"/>
  <c r="A794" i="1"/>
  <c r="A793" i="1"/>
  <c r="A792" i="1"/>
  <c r="A791" i="1"/>
  <c r="A790" i="1"/>
  <c r="A789" i="1"/>
  <c r="A788" i="1"/>
  <c r="A787" i="1"/>
  <c r="A786" i="1"/>
  <c r="A785" i="1"/>
  <c r="A784" i="1"/>
  <c r="A783" i="1"/>
  <c r="A782" i="1"/>
  <c r="A781" i="1"/>
  <c r="A780" i="1"/>
  <c r="A779" i="1"/>
  <c r="A778" i="1"/>
  <c r="A777" i="1"/>
  <c r="A776" i="1"/>
  <c r="A775" i="1"/>
  <c r="A774" i="1"/>
  <c r="A773" i="1"/>
  <c r="A772" i="1"/>
  <c r="A771" i="1"/>
  <c r="A770" i="1"/>
  <c r="A769" i="1"/>
  <c r="A768" i="1"/>
  <c r="A767" i="1"/>
  <c r="A766" i="1"/>
  <c r="A765" i="1"/>
  <c r="A764" i="1"/>
  <c r="A763" i="1"/>
  <c r="A762" i="1"/>
  <c r="A761" i="1"/>
  <c r="A760" i="1"/>
  <c r="A759" i="1"/>
  <c r="A758" i="1"/>
  <c r="A757" i="1"/>
  <c r="A756" i="1"/>
  <c r="A755" i="1"/>
  <c r="A754" i="1"/>
  <c r="A753" i="1"/>
  <c r="A752" i="1"/>
  <c r="A751" i="1"/>
  <c r="A750" i="1"/>
  <c r="A749" i="1"/>
  <c r="A748" i="1"/>
  <c r="A747" i="1"/>
  <c r="A746" i="1"/>
  <c r="A745" i="1"/>
  <c r="A744" i="1"/>
  <c r="A743" i="1"/>
  <c r="A742" i="1"/>
  <c r="A741" i="1"/>
  <c r="A740" i="1"/>
  <c r="A739" i="1"/>
  <c r="A738" i="1"/>
  <c r="A737" i="1"/>
  <c r="A736" i="1"/>
  <c r="A735" i="1"/>
  <c r="A734" i="1"/>
  <c r="A733" i="1"/>
  <c r="A732" i="1"/>
  <c r="A731" i="1"/>
  <c r="A730" i="1"/>
  <c r="A729" i="1"/>
  <c r="A728" i="1"/>
  <c r="A727" i="1"/>
  <c r="A726" i="1"/>
  <c r="A725" i="1"/>
  <c r="A724" i="1"/>
  <c r="A723" i="1"/>
  <c r="A722" i="1"/>
  <c r="A721" i="1"/>
  <c r="A720" i="1"/>
  <c r="A719" i="1"/>
  <c r="A718" i="1"/>
  <c r="A717" i="1"/>
  <c r="A716" i="1"/>
  <c r="A715" i="1"/>
  <c r="A714" i="1"/>
  <c r="A713" i="1"/>
  <c r="A712" i="1"/>
  <c r="A711" i="1"/>
  <c r="A710" i="1"/>
  <c r="A709" i="1"/>
  <c r="A708" i="1"/>
  <c r="A707" i="1"/>
  <c r="A706" i="1"/>
  <c r="A705" i="1"/>
  <c r="A704" i="1"/>
  <c r="A703" i="1"/>
  <c r="A702" i="1"/>
  <c r="A701" i="1"/>
  <c r="A700" i="1"/>
  <c r="A699" i="1"/>
  <c r="A698" i="1"/>
  <c r="A697" i="1"/>
  <c r="A696" i="1"/>
  <c r="A695" i="1"/>
  <c r="A694" i="1"/>
  <c r="A693" i="1"/>
  <c r="A692" i="1"/>
  <c r="A691" i="1"/>
  <c r="A690" i="1"/>
  <c r="A689" i="1"/>
  <c r="A688" i="1"/>
  <c r="A687" i="1"/>
  <c r="A686" i="1"/>
  <c r="A685" i="1"/>
  <c r="A684" i="1"/>
  <c r="A683" i="1"/>
  <c r="A682" i="1"/>
  <c r="A681" i="1"/>
  <c r="A680" i="1"/>
  <c r="A679" i="1"/>
  <c r="A678" i="1"/>
  <c r="A677" i="1"/>
  <c r="A676" i="1"/>
  <c r="A675" i="1"/>
  <c r="A674" i="1"/>
  <c r="A673" i="1"/>
  <c r="A672" i="1"/>
  <c r="A671" i="1"/>
  <c r="A670" i="1"/>
  <c r="A669" i="1"/>
  <c r="A668" i="1"/>
  <c r="A667" i="1"/>
  <c r="A666" i="1"/>
  <c r="A665" i="1"/>
  <c r="A664" i="1"/>
  <c r="A663" i="1"/>
  <c r="A662" i="1"/>
  <c r="A661" i="1"/>
  <c r="A660" i="1"/>
  <c r="A659" i="1"/>
  <c r="A658" i="1"/>
  <c r="A657" i="1"/>
  <c r="A656" i="1"/>
  <c r="A655" i="1"/>
  <c r="A654" i="1"/>
  <c r="A653" i="1"/>
  <c r="A652" i="1"/>
  <c r="A651" i="1"/>
  <c r="A650" i="1"/>
  <c r="A649" i="1"/>
  <c r="A648" i="1"/>
  <c r="A647" i="1"/>
  <c r="A646" i="1"/>
  <c r="A645" i="1"/>
  <c r="A644" i="1"/>
  <c r="A643" i="1"/>
  <c r="A642" i="1"/>
  <c r="A641" i="1"/>
  <c r="A640" i="1"/>
  <c r="A639" i="1"/>
  <c r="A638" i="1"/>
  <c r="A637" i="1"/>
  <c r="A636" i="1"/>
  <c r="A635" i="1"/>
  <c r="A634" i="1"/>
  <c r="A633" i="1"/>
  <c r="A632" i="1"/>
  <c r="A631" i="1"/>
  <c r="A630" i="1"/>
  <c r="A629" i="1"/>
  <c r="A628" i="1"/>
  <c r="A627" i="1"/>
  <c r="A626" i="1"/>
  <c r="A625" i="1"/>
  <c r="A624" i="1"/>
  <c r="A623" i="1"/>
  <c r="A622" i="1"/>
  <c r="A621" i="1"/>
  <c r="A620" i="1"/>
  <c r="A619" i="1"/>
  <c r="A618" i="1"/>
  <c r="A617" i="1"/>
  <c r="A616" i="1"/>
  <c r="A615" i="1"/>
  <c r="A614" i="1"/>
  <c r="A613" i="1"/>
  <c r="A612" i="1"/>
  <c r="A611" i="1"/>
  <c r="A610" i="1"/>
  <c r="A609" i="1"/>
  <c r="A608" i="1"/>
  <c r="A607" i="1"/>
  <c r="A606" i="1"/>
  <c r="A605" i="1"/>
  <c r="A604" i="1"/>
  <c r="A603" i="1"/>
  <c r="A602" i="1"/>
  <c r="A601" i="1"/>
  <c r="A600" i="1"/>
  <c r="A599" i="1"/>
  <c r="A598" i="1"/>
  <c r="A597" i="1"/>
  <c r="A596" i="1"/>
  <c r="A595" i="1"/>
  <c r="A594" i="1"/>
  <c r="A593" i="1"/>
  <c r="A592" i="1"/>
  <c r="A591" i="1"/>
  <c r="A590" i="1"/>
  <c r="A589" i="1"/>
  <c r="A588" i="1"/>
  <c r="A587" i="1"/>
  <c r="A586" i="1"/>
  <c r="A585" i="1"/>
  <c r="A584" i="1"/>
  <c r="A583" i="1"/>
  <c r="A582" i="1"/>
  <c r="A581" i="1"/>
  <c r="A580" i="1"/>
  <c r="A579" i="1"/>
  <c r="A578" i="1"/>
  <c r="A577" i="1"/>
  <c r="A576" i="1"/>
  <c r="A575" i="1"/>
  <c r="A574" i="1"/>
  <c r="A573" i="1"/>
  <c r="A572" i="1"/>
  <c r="A571" i="1"/>
  <c r="A570" i="1"/>
  <c r="A569" i="1"/>
  <c r="A568" i="1"/>
  <c r="A567" i="1"/>
  <c r="A566" i="1"/>
  <c r="A565" i="1"/>
  <c r="A564" i="1"/>
  <c r="A563" i="1"/>
  <c r="A562" i="1"/>
  <c r="A561" i="1"/>
  <c r="A560" i="1"/>
  <c r="A559" i="1"/>
  <c r="A558" i="1"/>
  <c r="A557" i="1"/>
  <c r="A556" i="1"/>
  <c r="A555" i="1"/>
  <c r="A554" i="1"/>
  <c r="A553" i="1"/>
  <c r="A552" i="1"/>
  <c r="A551" i="1"/>
  <c r="A550" i="1"/>
  <c r="A549" i="1"/>
  <c r="A548" i="1"/>
  <c r="A547" i="1"/>
  <c r="A546" i="1"/>
  <c r="A545" i="1"/>
  <c r="A544" i="1"/>
  <c r="A543" i="1"/>
  <c r="A542" i="1"/>
  <c r="A541" i="1"/>
  <c r="A540" i="1"/>
  <c r="A539" i="1"/>
  <c r="A538" i="1"/>
  <c r="A537" i="1"/>
  <c r="A536" i="1"/>
  <c r="A535" i="1"/>
  <c r="A534" i="1"/>
  <c r="A533" i="1"/>
  <c r="A532" i="1"/>
  <c r="A531" i="1"/>
  <c r="A530" i="1"/>
  <c r="A529" i="1"/>
  <c r="A528" i="1"/>
  <c r="A527" i="1"/>
  <c r="A526" i="1"/>
  <c r="A525" i="1"/>
  <c r="A524" i="1"/>
  <c r="A523" i="1"/>
  <c r="A522" i="1"/>
  <c r="A521" i="1"/>
  <c r="A520" i="1"/>
  <c r="A519" i="1"/>
  <c r="A518" i="1"/>
  <c r="A517" i="1"/>
  <c r="A516" i="1"/>
  <c r="A515" i="1"/>
  <c r="A514" i="1"/>
  <c r="A513" i="1"/>
  <c r="A512" i="1"/>
  <c r="A511" i="1"/>
  <c r="A510" i="1"/>
  <c r="A509" i="1"/>
  <c r="A508" i="1"/>
  <c r="A507" i="1"/>
  <c r="A506" i="1"/>
  <c r="A505" i="1"/>
  <c r="A504" i="1"/>
  <c r="A503" i="1"/>
  <c r="A502" i="1"/>
  <c r="A501" i="1"/>
  <c r="A500" i="1"/>
  <c r="A499" i="1"/>
  <c r="A498" i="1"/>
  <c r="A497" i="1"/>
  <c r="A496" i="1"/>
  <c r="A495" i="1"/>
  <c r="A494" i="1"/>
  <c r="A493" i="1"/>
  <c r="A492" i="1"/>
  <c r="A491" i="1"/>
  <c r="A490" i="1"/>
  <c r="A489" i="1"/>
  <c r="A488" i="1"/>
  <c r="A487" i="1"/>
  <c r="A486" i="1"/>
  <c r="A485" i="1"/>
  <c r="A484" i="1"/>
  <c r="A483" i="1"/>
  <c r="A482" i="1"/>
  <c r="A481" i="1"/>
  <c r="A480" i="1"/>
  <c r="A479" i="1"/>
  <c r="A478" i="1"/>
  <c r="A477" i="1"/>
  <c r="A476" i="1"/>
  <c r="A475" i="1"/>
  <c r="A474" i="1"/>
  <c r="A473" i="1"/>
  <c r="A472" i="1"/>
  <c r="A471" i="1"/>
  <c r="A470" i="1"/>
  <c r="A469" i="1"/>
  <c r="A468" i="1"/>
  <c r="A467" i="1"/>
  <c r="A466" i="1"/>
  <c r="A465" i="1"/>
  <c r="A464" i="1"/>
  <c r="A463" i="1"/>
  <c r="A462" i="1"/>
  <c r="A461" i="1"/>
  <c r="A460" i="1"/>
  <c r="A459" i="1"/>
  <c r="A458" i="1"/>
  <c r="A457" i="1"/>
  <c r="A456" i="1"/>
  <c r="A455" i="1"/>
  <c r="A454" i="1"/>
  <c r="A453" i="1"/>
  <c r="A452" i="1"/>
  <c r="A451" i="1"/>
  <c r="A450" i="1"/>
  <c r="A449" i="1"/>
  <c r="A448" i="1"/>
  <c r="A447" i="1"/>
  <c r="A446" i="1"/>
  <c r="A445" i="1"/>
  <c r="A444" i="1"/>
  <c r="A443" i="1"/>
  <c r="A442" i="1"/>
  <c r="A441" i="1"/>
  <c r="A440" i="1"/>
  <c r="A439" i="1"/>
  <c r="A438" i="1"/>
  <c r="A437" i="1"/>
  <c r="A436" i="1"/>
  <c r="A435" i="1"/>
  <c r="A434" i="1"/>
  <c r="A433" i="1"/>
  <c r="A432" i="1"/>
  <c r="A431" i="1"/>
  <c r="A430" i="1"/>
  <c r="A429" i="1"/>
  <c r="A428" i="1"/>
  <c r="A427" i="1"/>
  <c r="A426" i="1"/>
  <c r="A425" i="1"/>
  <c r="A424" i="1"/>
  <c r="A423" i="1"/>
  <c r="A422" i="1"/>
  <c r="A421" i="1"/>
  <c r="A420" i="1"/>
  <c r="A419" i="1"/>
  <c r="A418" i="1"/>
  <c r="A417" i="1"/>
  <c r="A416" i="1"/>
  <c r="A415" i="1"/>
  <c r="A414" i="1"/>
  <c r="A413" i="1"/>
  <c r="A412" i="1"/>
  <c r="A411" i="1"/>
  <c r="A410" i="1"/>
  <c r="A409" i="1"/>
  <c r="A408" i="1"/>
  <c r="A407" i="1"/>
  <c r="A406" i="1"/>
  <c r="A405" i="1"/>
  <c r="A404" i="1"/>
  <c r="A403" i="1"/>
  <c r="A402" i="1"/>
  <c r="A401" i="1"/>
  <c r="A400" i="1"/>
  <c r="A399" i="1"/>
  <c r="A398" i="1"/>
  <c r="A397" i="1"/>
  <c r="A396" i="1"/>
  <c r="A395" i="1"/>
  <c r="A394" i="1"/>
  <c r="A393" i="1"/>
  <c r="A392" i="1"/>
  <c r="A391" i="1"/>
  <c r="A390" i="1"/>
  <c r="A389" i="1"/>
  <c r="A388" i="1"/>
  <c r="A387" i="1"/>
  <c r="A386" i="1"/>
  <c r="A385" i="1"/>
  <c r="A384" i="1"/>
  <c r="A383" i="1"/>
  <c r="A382" i="1"/>
  <c r="A381" i="1"/>
  <c r="A380" i="1"/>
  <c r="A379" i="1"/>
  <c r="A378" i="1"/>
  <c r="A377" i="1"/>
  <c r="A376" i="1"/>
  <c r="A375" i="1"/>
  <c r="A374" i="1"/>
  <c r="A373" i="1"/>
  <c r="A372" i="1"/>
  <c r="A371" i="1"/>
  <c r="A370" i="1"/>
  <c r="A369" i="1"/>
  <c r="A368" i="1"/>
  <c r="A367" i="1"/>
  <c r="A366" i="1"/>
  <c r="A365" i="1"/>
  <c r="A364" i="1"/>
  <c r="A363" i="1"/>
  <c r="A362" i="1"/>
  <c r="A361" i="1"/>
  <c r="A360" i="1"/>
  <c r="A359" i="1"/>
  <c r="A358" i="1"/>
  <c r="A357" i="1"/>
  <c r="A356" i="1"/>
  <c r="A355" i="1"/>
  <c r="A354" i="1"/>
  <c r="A353" i="1"/>
  <c r="A352" i="1"/>
  <c r="A351" i="1"/>
  <c r="A350" i="1"/>
  <c r="A349" i="1"/>
  <c r="A348" i="1"/>
  <c r="A347" i="1"/>
  <c r="A346" i="1"/>
  <c r="A345" i="1"/>
  <c r="A344" i="1"/>
  <c r="A343" i="1"/>
  <c r="A342" i="1"/>
  <c r="A341" i="1"/>
  <c r="A340" i="1"/>
  <c r="A339" i="1"/>
  <c r="A338" i="1"/>
  <c r="A337" i="1"/>
  <c r="A336" i="1"/>
  <c r="A335" i="1"/>
  <c r="A334" i="1"/>
  <c r="A333" i="1"/>
  <c r="A332" i="1"/>
  <c r="A331" i="1"/>
  <c r="A330" i="1"/>
  <c r="A329" i="1"/>
  <c r="A328" i="1"/>
  <c r="A327" i="1"/>
  <c r="A326" i="1"/>
  <c r="A325" i="1"/>
  <c r="A324" i="1"/>
  <c r="A323" i="1"/>
  <c r="A322" i="1"/>
  <c r="A321" i="1"/>
  <c r="A320" i="1"/>
  <c r="A319" i="1"/>
  <c r="A318" i="1"/>
  <c r="A317" i="1"/>
  <c r="A316" i="1"/>
  <c r="A315" i="1"/>
  <c r="A314" i="1"/>
  <c r="A313" i="1"/>
  <c r="A312" i="1"/>
  <c r="A311" i="1"/>
  <c r="A310" i="1"/>
  <c r="A309" i="1"/>
  <c r="A308" i="1"/>
  <c r="A307" i="1"/>
  <c r="A306" i="1"/>
  <c r="A305" i="1"/>
  <c r="A304" i="1"/>
  <c r="A303" i="1"/>
  <c r="A302" i="1"/>
  <c r="A301" i="1"/>
  <c r="A300" i="1"/>
  <c r="A299" i="1"/>
  <c r="A298" i="1"/>
  <c r="A297" i="1"/>
  <c r="A296" i="1"/>
  <c r="A295" i="1"/>
  <c r="A294" i="1"/>
  <c r="A293" i="1"/>
  <c r="A292" i="1"/>
  <c r="A291" i="1"/>
  <c r="A290" i="1"/>
  <c r="A289" i="1"/>
  <c r="A288" i="1"/>
  <c r="A287" i="1"/>
  <c r="A286" i="1"/>
  <c r="A285" i="1"/>
  <c r="A284" i="1"/>
  <c r="A283" i="1"/>
  <c r="A282" i="1"/>
  <c r="A281" i="1"/>
  <c r="A280" i="1"/>
  <c r="A279" i="1"/>
  <c r="A278" i="1"/>
  <c r="A277" i="1"/>
  <c r="A276" i="1"/>
  <c r="A275" i="1"/>
  <c r="A274" i="1"/>
  <c r="A273" i="1"/>
  <c r="A272" i="1"/>
  <c r="A271" i="1"/>
  <c r="A270" i="1"/>
  <c r="A269" i="1"/>
  <c r="A268" i="1"/>
  <c r="A267" i="1"/>
  <c r="A266" i="1"/>
  <c r="A265" i="1"/>
  <c r="A264" i="1"/>
  <c r="A263" i="1"/>
  <c r="A262" i="1"/>
  <c r="A261" i="1"/>
  <c r="A260" i="1"/>
  <c r="A259" i="1"/>
  <c r="A258" i="1"/>
  <c r="A257" i="1"/>
  <c r="A256" i="1"/>
  <c r="A255" i="1"/>
  <c r="A254" i="1"/>
  <c r="A253" i="1"/>
  <c r="A252" i="1"/>
  <c r="A251" i="1"/>
  <c r="A250" i="1"/>
  <c r="A249" i="1"/>
  <c r="A248" i="1"/>
  <c r="A247" i="1"/>
  <c r="A246" i="1"/>
  <c r="A245" i="1"/>
  <c r="A244" i="1"/>
  <c r="A243" i="1"/>
  <c r="A242" i="1"/>
  <c r="A241" i="1"/>
  <c r="A240" i="1"/>
  <c r="A239" i="1"/>
  <c r="A238" i="1"/>
  <c r="A237" i="1"/>
  <c r="A236" i="1"/>
  <c r="A235" i="1"/>
  <c r="A234" i="1"/>
  <c r="A233" i="1"/>
  <c r="A232" i="1"/>
  <c r="A231" i="1"/>
  <c r="A230" i="1"/>
  <c r="A229" i="1"/>
  <c r="A228" i="1"/>
  <c r="A227" i="1"/>
  <c r="A226" i="1"/>
  <c r="A225" i="1"/>
  <c r="A224" i="1"/>
  <c r="A223" i="1"/>
  <c r="A222" i="1"/>
  <c r="A221" i="1"/>
  <c r="A220" i="1"/>
  <c r="A219" i="1"/>
  <c r="A218" i="1"/>
  <c r="A217" i="1"/>
  <c r="A216" i="1"/>
  <c r="A215" i="1"/>
  <c r="A214" i="1"/>
  <c r="A213" i="1"/>
  <c r="A212" i="1"/>
  <c r="A211" i="1"/>
  <c r="A210" i="1"/>
  <c r="A209" i="1"/>
  <c r="A208" i="1"/>
  <c r="A207" i="1"/>
  <c r="A206" i="1"/>
  <c r="A205" i="1"/>
  <c r="A204" i="1"/>
  <c r="A203" i="1"/>
  <c r="A202" i="1"/>
  <c r="A201" i="1"/>
  <c r="A200" i="1"/>
  <c r="A199" i="1"/>
  <c r="A198" i="1"/>
  <c r="A197" i="1"/>
  <c r="A196" i="1"/>
  <c r="A195" i="1"/>
  <c r="A194" i="1"/>
  <c r="A193" i="1"/>
  <c r="A192" i="1"/>
  <c r="A191" i="1"/>
  <c r="A190" i="1"/>
  <c r="A189" i="1"/>
  <c r="A188" i="1"/>
  <c r="A187" i="1"/>
  <c r="A186" i="1"/>
  <c r="A185" i="1"/>
  <c r="A184" i="1"/>
  <c r="A183" i="1"/>
  <c r="A182" i="1"/>
  <c r="A181" i="1"/>
  <c r="A180" i="1"/>
  <c r="A179" i="1"/>
  <c r="A178" i="1"/>
  <c r="A177" i="1"/>
  <c r="A176" i="1"/>
  <c r="A175" i="1"/>
  <c r="A174" i="1"/>
  <c r="A173" i="1"/>
  <c r="A172" i="1"/>
  <c r="A171" i="1"/>
  <c r="A170" i="1"/>
  <c r="A169" i="1"/>
  <c r="A168" i="1"/>
  <c r="A167" i="1"/>
  <c r="A166" i="1"/>
  <c r="A165" i="1"/>
  <c r="A164" i="1"/>
  <c r="A163" i="1"/>
  <c r="A162" i="1"/>
  <c r="A161" i="1"/>
  <c r="A160" i="1"/>
  <c r="A159" i="1"/>
  <c r="A158" i="1"/>
  <c r="A157" i="1"/>
  <c r="A156" i="1"/>
  <c r="A155" i="1"/>
  <c r="A154" i="1"/>
  <c r="A153" i="1"/>
  <c r="A152" i="1"/>
  <c r="A151" i="1"/>
  <c r="A150" i="1"/>
  <c r="A149" i="1"/>
  <c r="A148" i="1"/>
  <c r="A147" i="1"/>
  <c r="A146" i="1"/>
  <c r="A145" i="1"/>
  <c r="A144" i="1"/>
  <c r="A143" i="1"/>
  <c r="A142" i="1"/>
  <c r="A141" i="1"/>
  <c r="A140" i="1"/>
  <c r="A139" i="1"/>
  <c r="A138" i="1"/>
  <c r="A137" i="1"/>
  <c r="A136" i="1"/>
  <c r="A135" i="1"/>
  <c r="A134" i="1"/>
  <c r="A133" i="1"/>
  <c r="A132" i="1"/>
  <c r="A131" i="1"/>
  <c r="A130" i="1"/>
  <c r="A129" i="1"/>
  <c r="A128" i="1"/>
  <c r="A127" i="1"/>
  <c r="A126" i="1"/>
  <c r="A125" i="1"/>
  <c r="A124" i="1"/>
  <c r="A123" i="1"/>
  <c r="A122" i="1"/>
  <c r="A121" i="1"/>
  <c r="A120" i="1"/>
  <c r="A119" i="1"/>
  <c r="A118" i="1"/>
  <c r="A117" i="1"/>
  <c r="A116" i="1"/>
  <c r="A115" i="1"/>
  <c r="A114" i="1"/>
  <c r="A113" i="1"/>
  <c r="A112" i="1"/>
  <c r="A111" i="1"/>
  <c r="A110" i="1"/>
  <c r="A109" i="1"/>
  <c r="A108" i="1"/>
  <c r="A107" i="1"/>
  <c r="A106" i="1"/>
  <c r="A105" i="1"/>
  <c r="A104" i="1"/>
  <c r="A103" i="1"/>
  <c r="A102" i="1"/>
  <c r="A101" i="1"/>
  <c r="A100" i="1"/>
  <c r="A99" i="1"/>
  <c r="A98" i="1"/>
  <c r="A97" i="1"/>
  <c r="A96" i="1"/>
  <c r="A95" i="1"/>
  <c r="A94" i="1"/>
  <c r="A93" i="1"/>
  <c r="A92" i="1"/>
  <c r="A91" i="1"/>
  <c r="A90" i="1"/>
  <c r="A89" i="1"/>
  <c r="A88" i="1"/>
  <c r="A87" i="1"/>
  <c r="A86" i="1"/>
  <c r="A85" i="1"/>
  <c r="A84" i="1"/>
  <c r="A83" i="1"/>
  <c r="A82" i="1"/>
  <c r="A81" i="1"/>
  <c r="A80" i="1"/>
  <c r="A79" i="1"/>
  <c r="A78" i="1"/>
  <c r="A77" i="1"/>
  <c r="A76" i="1"/>
  <c r="A75" i="1"/>
  <c r="A74" i="1"/>
  <c r="A73" i="1"/>
  <c r="A72" i="1"/>
  <c r="A71" i="1"/>
  <c r="A70" i="1"/>
  <c r="A69" i="1"/>
  <c r="A68" i="1"/>
  <c r="A67" i="1"/>
  <c r="A66" i="1"/>
  <c r="A65" i="1"/>
  <c r="A64" i="1"/>
  <c r="A63" i="1"/>
  <c r="A62" i="1"/>
  <c r="A61" i="1"/>
  <c r="A60" i="1"/>
  <c r="A59" i="1"/>
  <c r="A58" i="1"/>
  <c r="A57" i="1"/>
  <c r="A56" i="1"/>
  <c r="A55" i="1"/>
  <c r="A54" i="1"/>
  <c r="A53" i="1"/>
  <c r="A52" i="1"/>
  <c r="A51" i="1"/>
  <c r="A50" i="1"/>
  <c r="A49" i="1"/>
  <c r="A48" i="1"/>
  <c r="A47" i="1"/>
  <c r="A46" i="1"/>
  <c r="A45" i="1"/>
  <c r="A44" i="1"/>
  <c r="A43" i="1"/>
  <c r="A42" i="1"/>
  <c r="A41" i="1"/>
  <c r="A40" i="1"/>
  <c r="A39" i="1"/>
  <c r="A38" i="1"/>
  <c r="A37" i="1"/>
  <c r="A36" i="1"/>
  <c r="A35" i="1"/>
  <c r="A34" i="1"/>
  <c r="A33" i="1"/>
  <c r="A32" i="1"/>
  <c r="A31" i="1"/>
  <c r="A30" i="1"/>
  <c r="A29" i="1"/>
  <c r="A28" i="1"/>
  <c r="A27" i="1"/>
  <c r="A26" i="1"/>
  <c r="A25" i="1"/>
  <c r="A24" i="1"/>
  <c r="A23" i="1"/>
  <c r="A22" i="1"/>
  <c r="A21" i="1"/>
  <c r="A20" i="1"/>
  <c r="A19" i="1"/>
  <c r="A18" i="1"/>
  <c r="A17" i="1"/>
  <c r="A16" i="1"/>
  <c r="A15" i="1"/>
  <c r="A14" i="1"/>
  <c r="A13" i="1"/>
  <c r="A12" i="1"/>
  <c r="A11" i="1"/>
  <c r="A10" i="1"/>
  <c r="A9" i="1"/>
  <c r="A8" i="1"/>
  <c r="A7" i="1"/>
  <c r="A6" i="1"/>
  <c r="A5" i="1"/>
  <c r="A4" i="1"/>
  <c r="A3" i="1"/>
</calcChain>
</file>

<file path=xl/sharedStrings.xml><?xml version="1.0" encoding="utf-8"?>
<sst xmlns="http://schemas.openxmlformats.org/spreadsheetml/2006/main" count="10283" uniqueCount="2056">
  <si>
    <t>PMID</t>
  </si>
  <si>
    <t>title</t>
  </si>
  <si>
    <t>journal_year</t>
  </si>
  <si>
    <t>Effect of omega-3 fatty acid-containing phospholipids on blood catecholamine concentrations in healthy volunteers: a randomized, placebo-controlled, double-blind trial.</t>
  </si>
  <si>
    <t>Cognitive and physiological effects of Omega-3 polyunsaturated fatty acid supplementation in healthy subjects.</t>
  </si>
  <si>
    <t>Leukocyte numbers and function in subjects eating n-3 enriched foods: selective depression of natural killer cell levels.</t>
  </si>
  <si>
    <t>Omega-3 fatty acids (fish-oil) and depression-related cognition in healthy volunteers.</t>
  </si>
  <si>
    <t>Omega-3 supplementation lowers inflammation and anxiety in medical students: a randomized controlled trial.</t>
  </si>
  <si>
    <t>Omega-3 supplementation lowers inflammation in healthy middle-aged and older adults: a randomized controlled trial.</t>
  </si>
  <si>
    <t>Effects of omega-3 fatty acid supplementation on heart rate variability at rest and during acute stress in adults with moderate hypertriglyceridemia.</t>
  </si>
  <si>
    <t>Effects of brain-directed nutrients on cerebral blood flow and neuropsychological testing: a randomized, double-blind, placebo-controlled, crossover trial.</t>
  </si>
  <si>
    <t>Efficacy of omega-3 for vasomotor symptoms treatment: a randomized controlled trial.</t>
  </si>
  <si>
    <t>Detection and Treatment of Long-Chain Omega-3 Fatty Acid Deficiency in Adolescents with SSRI-Resistant Major Depressive Disorder.</t>
  </si>
  <si>
    <t>Omega-3 polyunsaturated fatty acid supplementation and white matter changes in major depression.</t>
  </si>
  <si>
    <t>Efficacy and safety of long-chain polyunsaturated fatty acid supplementation of infant-formula milk: a randomised trial.</t>
  </si>
  <si>
    <t>Lack of effect of foods enriched with plant- or marine-derived n-3 fatty acids on human immune function.</t>
  </si>
  <si>
    <t>Effect of concomitant consumption of fish oil and vitamin E on T cell mediated function in the elderly: a randomized double-blind trial.</t>
  </si>
  <si>
    <t>Hypoallergenicity and effects on growth and tolerance of a new amino acid-based formula with docosahexaenoic acid and arachidonic acid.</t>
  </si>
  <si>
    <t>Effects of growing-up milk supplemented with prebiotics and LCPUFAs on infections in young children.</t>
  </si>
  <si>
    <t>Cow's milk-based beverage consumption in 1- to 4-year-olds and allergic manifestations: an RCT.</t>
  </si>
  <si>
    <t>The effects of a mixed fish diet on platelet function, fatty acids and serum lipids.</t>
  </si>
  <si>
    <t>Lipid and blood pressure-lowering effect of mackerel diet in man.</t>
  </si>
  <si>
    <t>A comparison of the influence on plasma lipids and platelet function of supplements of omega 3 and omega 6 polyunsaturated fatty acids.</t>
  </si>
  <si>
    <t>Influence of a cod liver oil diet in diabetics type I on fatty acid patterns and platelet aggregation.</t>
  </si>
  <si>
    <t>Inhibition of low density lipoprotein synthesis by dietary omega-3 fatty acids in humans.</t>
  </si>
  <si>
    <t>Dietary omega-3 fatty acids prevent carbohydrate-induced hypertriglyceridemia.</t>
  </si>
  <si>
    <t>Plasma lipoproteins and fatty acid composition during a moderate eicosapentaenoic acid diet.</t>
  </si>
  <si>
    <t>Acute effects of dietary cod liver oil and cream on plasma lipoproteins.</t>
  </si>
  <si>
    <t>Changes in membrane lipid composition of human erythrocytes after dietary supplementation of (n-3) polyunsaturated fatty acids. Maintenance of membrane fluidity.</t>
  </si>
  <si>
    <t>Fatty fish-induced changes in membrane lipid composition and viscosity of human erythrocyte suspensions.</t>
  </si>
  <si>
    <t>The influence of cod-liver oil diet on various lipid metabolism parameters, the thromboxane formation capacity, platelet function and the serum MDA level in patients suffering from myocardial infarction.</t>
  </si>
  <si>
    <t>Effects on plasma lipids and fatty acid composition of very low fat diets enriched with fish or kangaroo meat.</t>
  </si>
  <si>
    <t>Effect of fish oil concentrates on hemorheological and hemostatic aspects of diabetes mellitus: a preliminary study.</t>
  </si>
  <si>
    <t>Serum lipids in insulin-dependent diabetics are markedly altered by dietary fish oils.</t>
  </si>
  <si>
    <t>The effect of a dietary supplement of n-3 polyunsaturated fat on platelet lipid composition, platelet function and platelet plasma membrane fluidity in healthy volunteers.</t>
  </si>
  <si>
    <t>Boreal freshwater fish diet modifies the plasma lipids and prostanoids and membrane fatty acids in man.</t>
  </si>
  <si>
    <t>Reduction of postprandial triglyceridemia in humans by dietary n-3 fatty acids.</t>
  </si>
  <si>
    <t>The effect of a free mackerel-supplemented diet on plasma and lipoprotein lipid concentrations in normolipidemic subjects.</t>
  </si>
  <si>
    <t>Decreased cyclic AMP accumulation in lymphocytes in response to adrenaline and prostacyclin after n-3 polyunsaturated fatty acid supplementation in man.</t>
  </si>
  <si>
    <t>Influence of n-3 fatty acids on blood lipids in normal subjects.</t>
  </si>
  <si>
    <t>[Lipid-lowering and anti-aggregating effect of low-dose therapy with fish oil].</t>
  </si>
  <si>
    <t>Dietary fish oils increase serum lipids in insulin-dependent diabetics compared with healthy controls.</t>
  </si>
  <si>
    <t>Hypotriglyceridemic action of omega-3 fatty acids in healthy subjects does not occur by enhanced lipoprotein lipase and hepatic lipase activities.</t>
  </si>
  <si>
    <t>Dose-response effects of dietary marine oil on carbohydrate and lipid metabolism in normal subjects and patients with hypertriglyceridemia.</t>
  </si>
  <si>
    <t>Effect of fish oil supplementation and exercise on serum lipids and aerobic fitness.</t>
  </si>
  <si>
    <t>High dose eicosapentaenoic acid ethyl ester: effects on lipids and neutrophil leukotriene production in normal volunteers.</t>
  </si>
  <si>
    <t>Fish-oil concentrate: effects on variables related to cardiovascular disease.</t>
  </si>
  <si>
    <t>Effects of fish oil on serum lipids in men during a controlled feeding trial.</t>
  </si>
  <si>
    <t>A mixed Australian fish diet and fish-oil supplementation: impact on the plasma lipid profile of healthy men.</t>
  </si>
  <si>
    <t>The effects of fish oil on triglycerides, cholesterol, fibrinogen and malondialdehyde in humans supplemented with vitamin E.</t>
  </si>
  <si>
    <t>Effect of a salmon diet on the distribution of plasma lipoproteins and apolipoproteins in normolipidemic adult men.</t>
  </si>
  <si>
    <t>Moderate fish oil intake improves lipemic response to a standard fat meal. A study in 25 healthy men.</t>
  </si>
  <si>
    <t>Fish oil, enriched with polyunsaturated fatty acids of the omega-3-type accelerates the nucleation time in healthy subjects.</t>
  </si>
  <si>
    <t>Effect of fish oil supplementation on the excretion of the major metabolite of prostaglandin E in healthy male subjects.</t>
  </si>
  <si>
    <t>n-3 polyunsaturated fatty acids raise low-density lipoproteins, high-density lipoprotein 2, and plasminogen-activator inhibitor in healthy young men.</t>
  </si>
  <si>
    <t>The effect of dietary energy percentage of fat and its P/S ratio on incorporation of n-3 PUFA and leukotriene production during fish oil supplementation in healthy volunteers.</t>
  </si>
  <si>
    <t>Effects of omega 3 fatty acids and vitamin E on hormones involved in carbohydrate and lipid metabolism in men.</t>
  </si>
  <si>
    <t>Omega-3 fatty acids selectively raise high-density lipoprotein 2 levels in healthy volunteers.</t>
  </si>
  <si>
    <t>Selenium and glutathione peroxidase variations induced by polyunsaturated fatty acids oral supplementation in humans.</t>
  </si>
  <si>
    <t>The influence of a fish oil high in docosahexaenoic acid on plasma lipoprotein and vitamin E concentrations and haemostatic function in healthy male volunteers.</t>
  </si>
  <si>
    <t>The effect of dietary N-3 fatty acids on osmotic fragility and membrane fluidity of human erythrocytes.</t>
  </si>
  <si>
    <t>Individual effects of dietary saturated fatty acids and fish oil on plasma lipids and lipoproteins in normal men.</t>
  </si>
  <si>
    <t>Consumption of n-3 polyunsaturated fatty acid-enriched eggs and changes in plasma lipids of human subjects.</t>
  </si>
  <si>
    <t>The acute effects of a single very high dose of n-3 fatty acids on plasma lipids and lipoproteins in healthy subjects.</t>
  </si>
  <si>
    <t>[Effects of pharmacological doses of polyunsaturated fatty acids of the series 3 on the concentration of plasma lipoproteins].</t>
  </si>
  <si>
    <t>Polyunsaturated fatty acids of the n-6 and n-3 series: effects on postprandial lipid and apolipoprotein levels in healthy men.</t>
  </si>
  <si>
    <t>Dietary supplement of omega-3 fatty acids has no effect on acute collagen-induced thrombus formation in flowing native blood.</t>
  </si>
  <si>
    <t>Differential incorporation of fish-oil eicosapentaenoate and docosahexaenoate into lipids of lipoprotein fractions as related to their glyceryl esterification: a short-term (postprandial) and long-term study in healthy humans.</t>
  </si>
  <si>
    <t>Fatty acid pool size in plasma lipoprotein fractions of cystic fibrosis patients.</t>
  </si>
  <si>
    <t>[The effect of administering Omega-3 acids on lipids in serum, functional state of erythrocyte membrane and function of the kidneys in patients with primary glomerulonephritis].</t>
  </si>
  <si>
    <t>Postprandial triacylglycerolaemia: the effect of low-fat dietary treatment with and without fish oil supplementation.</t>
  </si>
  <si>
    <t>Docosahexaenoic acid-rich fish oil does not affect serum lipid concentrations of normolipidemic young adults.</t>
  </si>
  <si>
    <t>Fish diet, fish oil and docosahexaenoic acid rich oil lower fasting and postprandial plasma lipid levels.</t>
  </si>
  <si>
    <t>Supplementation with an algae source of docosahexaenoic acid increases (n-3) fatty acid status and alters selected risk factors for heart disease in vegetarian subjects.</t>
  </si>
  <si>
    <t>Effect of n-3 polyunsaturated fatty acids on the lipidic profile of healthy Mexican volunteers.</t>
  </si>
  <si>
    <t>Incorporation of n-3 fatty acids into plasma lipid fractions, and erythrocyte membranes and platelets during dietary supplementation with fish, fish oil, and docosahexaenoic acid-rich oil among healthy young men.</t>
  </si>
  <si>
    <t>Influence of n-3 fatty acid supplementation on the endogenous activities of plasma lipases.</t>
  </si>
  <si>
    <t>Use of manufactured foods enriched with fish oils as a means of increasing long-chain n-3 polyunsaturated fatty acid intake.</t>
  </si>
  <si>
    <t>Highly purified eicosapentaenoic acid and docosahexaenoic acid in humans have similar triacylglycerol-lowering effects but divergent effects on serum fatty acids.</t>
  </si>
  <si>
    <t>Fish oil lowers plasma lipid concentrations and increases the susceptibility of low density lipoprotein to oxidative modification in healthy men.</t>
  </si>
  <si>
    <t>The effect of dietary docosahexaenoic acid on plasma lipoproteins and tissue fatty acid composition in humans.</t>
  </si>
  <si>
    <t>Pro- and anti-inflammatory cytokines in healthy volunteers fed various doses of fish oil for 1 year.</t>
  </si>
  <si>
    <t>Effects of Simvastatin and omega-3 fatty acids on plasma lipoproteins and lipid peroxidation in patients with combined hyperlipidaemia.</t>
  </si>
  <si>
    <t>Effects of dietary marine oils and olive oil on fatty acid composition, platelet membrane fluidity, platelet responses, and serum lipids in healthy humans.</t>
  </si>
  <si>
    <t>Effect of fish-oil-enriched margarine on plasma lipids, low-density-lipoprotein particle composition, size, and susceptibility to oxidation.</t>
  </si>
  <si>
    <t>Effects of fish oil fatty acids on plasma lipids and lipoproteins and oxidant-antioxidant imbalance in healthy subjects.</t>
  </si>
  <si>
    <t>Olive oil- and fish oil-enriched diets modify plasma lipids and susceptibility of LDL to oxidative modification in free-living male patients with peripheral vascular disease: the Spanish Nutrition Study.</t>
  </si>
  <si>
    <t>Incorporation and washout of orally administered n-3 fatty acid ethyl esters in different plasma lipid fractions.</t>
  </si>
  <si>
    <t>Designer egg evaluation in a controlled trial.</t>
  </si>
  <si>
    <t>Effects of dietary fish oil supplementation on the phospholipid composition and fluidity of cell membranes from human volunteers.</t>
  </si>
  <si>
    <t>Very low intakes of N-3 fatty acids incorporated into bovine milk reduce plasma triacylglycerol and increase HDL-cholesterol concentrations in healthy subjects.</t>
  </si>
  <si>
    <t>Influence of age and dietary fish oil on plasma soluble adhesion molecule concentrations.</t>
  </si>
  <si>
    <t>A long-term seal- and cod-liver-oil supplementation in hypercholesterolemic subjects.</t>
  </si>
  <si>
    <t>Susceptibility of LDL to oxidative modification in healthy volunteers supplemented with low doses of n-3 polyunsaturated fatty acids.</t>
  </si>
  <si>
    <t>Modulation of atherosclerotic risk factors by seal oil: a preliminary assessment.</t>
  </si>
  <si>
    <t>Effect of fish oil versus corn oil supplementation on LDL and HDL subclasses in type 2 diabetic patients.</t>
  </si>
  <si>
    <t>Effects of supplementation with fish oil-derived n-3 fatty acids and gamma-linolenic acid on circulating plasma lipids and fatty acid profiles in women.</t>
  </si>
  <si>
    <t>Omega-3 fatty acid supplementation accelerates chylomicron triglyceride clearance.</t>
  </si>
  <si>
    <t>Effects of dietary saturated, monounsaturated and n-3 fatty acids on fasting lipoproteins, LDL size and post-prandial lipid metabolism in healthy subjects.</t>
  </si>
  <si>
    <t>n-3 Fatty acids plus oleic acid and vitamin supplemented milk consumption reduces total and LDL cholesterol, homocysteine and levels of endothelial adhesion molecules in healthy humans.</t>
  </si>
  <si>
    <t>Dietary supplementation with a natural carotenoid mixture decreases oxidative stress.</t>
  </si>
  <si>
    <t>Dietary fish oil decreases C-reactive protein, interleukin-6, and triacylglycerol to HDL-cholesterol ratio in postmenopausal women on HRT.</t>
  </si>
  <si>
    <t>A solid dietary fat containing fish oil redistributes lipoprotein subclasses without increasing oxidative stress in men.</t>
  </si>
  <si>
    <t>Effects of trans- and n-3 unsaturated fatty acids on cardiovascular risk markers in healthy males. An 8 weeks dietary intervention study.</t>
  </si>
  <si>
    <t>Evaluation of the effects of Neptune Krill Oil on the clinical course of hyperlipidemia.</t>
  </si>
  <si>
    <t>Blood profiles, body fat and mood state in healthy subjects on different diets supplemented with Omega-3 polyunsaturated fatty acids.</t>
  </si>
  <si>
    <t>Fish oil affects blood pressure and the plasma lipid profile in healthy Danish infants.</t>
  </si>
  <si>
    <t>Influence of an algal triacylglycerol containing docosahexaenoic acid (22 : 6n-3) and docosapentaenoic acid (22 : 5n-6) on cardiovascular risk factors in healthy men and women.</t>
  </si>
  <si>
    <t>Effect of docosahexaenoic acid administration on plasma lipid profile and metabolic parameters of children with methylmalonic acidaemia.</t>
  </si>
  <si>
    <t>Trans, and n-3 polyunsaturated fatty acids and vascular function-a yin yang situation?</t>
  </si>
  <si>
    <t>n -- 3 fatty acid supplementation during pregnancy in women with allergic disease: effects on blood pressure, and maternal and fetal lipids.</t>
  </si>
  <si>
    <t>Age- and dose-dependent effects of an eicosapentaenoic acid-rich oil on cardiovascular risk factors in healthy male subjects.</t>
  </si>
  <si>
    <t>Decrease in blood triglycerides associated with the consumption of eggs of hens fed with food supplemented with fish oil.</t>
  </si>
  <si>
    <t>Fish-oil esters of plant sterols improve the lipid profile of dyslipidemic subjects more than do fish-oil or sunflower oil esters of plant sterols.</t>
  </si>
  <si>
    <t>Effect of eicosapentaenoic/docosahexaenoic fatty acids and soluble fibers on blood lipids of individuals classified into different levels of lipidemia.</t>
  </si>
  <si>
    <t>Effect of omega-3 fatty acid supplementation on the arachidonic acid:eicosapentaenoic acid ratio.</t>
  </si>
  <si>
    <t>Effect of n-3 fatty acids on nutritional status and inflammatory markers in haemodialysis patients.</t>
  </si>
  <si>
    <t>Co-supplementation of healthy women with fish oil and evening primrose oil increases plasma docosahexaenoic acid, gamma-linolenic acid and dihomo-gamma-linolenic acid levels without reducing arachidonic acid concentrations.</t>
  </si>
  <si>
    <t>The effect of n - 3 PUFA/gamma-cyclodextrin complex on serum lipids in healthy volunteers--a randomized, placebo-controlled, double-blind trial.</t>
  </si>
  <si>
    <t>Fish oil supplementation improves left ventricular function in children with idiopathic dilated cardiomyopathy.</t>
  </si>
  <si>
    <t>Effect of n-3 fatty acid supplementation on blood glucose, lipid profile and cytokines in humans: A pilot study.</t>
  </si>
  <si>
    <t>Seafood diets: hypolipidemic and antiatherogenic effects of taurine and n-3 fatty acids.</t>
  </si>
  <si>
    <t>High omega-3 fat intake improves insulin sensitivity and reduces CRP and IL6, but does not affect other endocrine axes in healthy older adults.</t>
  </si>
  <si>
    <t>A comparison of fish oil, flaxseed oil and hempseed oil supplementation on selected parameters of cardiovascular health in healthy volunteers.</t>
  </si>
  <si>
    <t>Identification of potential serum biomarkers of inflammation and lipid modulation that are altered by fish oil supplementation in healthy volunteers.</t>
  </si>
  <si>
    <t>Fish oil in combination with high or low intakes of linoleic acid lowers plasma triacylglycerols but does not affect other cardiovascular risk markers in healthy men.</t>
  </si>
  <si>
    <t>Polymorphisms in the CD36 gene modulate the ability of fish oil supplements to lower fasting plasma triacyl glycerol and raise HDL cholesterol concentrations in healthy middle-aged men.</t>
  </si>
  <si>
    <t>Biochemical effects of consumption of eggs containing omega-3 polyunsaturated fatty acids.</t>
  </si>
  <si>
    <t>The effect of marine n-3 fatty acids in different doses on plasma concentrations of Lp-PLA2 in healthy adults.</t>
  </si>
  <si>
    <t>Milk enriched with "healthy fatty acids" improves cardiovascular risk markers and nutritional status in human volunteers.</t>
  </si>
  <si>
    <t>Administration of dietary fish oil capsules in healthy middle-aged Japanese men with a high level of fish consumption.</t>
  </si>
  <si>
    <t>Dietary alpha-linolenic acid, EPA, and DHA have differential effects on LDL fatty acid composition but similar effects on serum lipid profiles in normolipidemic humans.</t>
  </si>
  <si>
    <t>Walnuts and fatty fish influence different serum lipid fractions in normal to mildly hyperlipidemic individuals: a randomized controlled study.</t>
  </si>
  <si>
    <t>Dose-response of n-3 polyunsaturated fatty acids on lipid profile and tolerability in mildly hypertriglyceridemic subjects.</t>
  </si>
  <si>
    <t>Contribution of apolipoprotein E genotype and docosahexaenoic acid to the LDL-cholesterol response to fish oil.</t>
  </si>
  <si>
    <t>Daily consumption of milk enriched with fish oil, oleic acid, minerals and vitamins reduces cell adhesion molecules in healthy children.</t>
  </si>
  <si>
    <t>Lack of effect of cold water prawns on plasma cholesterol and lipoproteins in normo-lipidaemic men.</t>
  </si>
  <si>
    <t>Circulating visfatin levels in healthy preterm infants are independently associated with high-density lipoprotein cholesterol levels and dietary long-chain polyunsaturated fatty acids.</t>
  </si>
  <si>
    <t>The effect of farmed trout on cardiovascular risk markers in healthy men.</t>
  </si>
  <si>
    <t>Effects of seal oil and tuna-fish oil on platelet parameters and plasma lipid levels in healthy subjects.</t>
  </si>
  <si>
    <t>Dose-response effects of omega-3 fatty acids on triglycerides, inflammation, and endothelial function in healthy persons with moderate hypertriglyceridemia.</t>
  </si>
  <si>
    <t>Effect of consumption of tomato juice enriched with n-3 polyunsaturated fatty acids on the lipid profile, antioxidant biomarker status, and cardiovascular disease risk in healthy women.</t>
  </si>
  <si>
    <t>A diet based on multiple functional concepts improves cardiometabolic risk parameters in healthy subjects.</t>
  </si>
  <si>
    <t>Arachidonate 5-lipoxygenase gene variants affect response to fish oil supplementation by healthy African Americans.</t>
  </si>
  <si>
    <t>Transcriptomic and metabolomic signatures of an n-3 polyunsaturated fatty acids supplementation in a normolipidemic/normocholesterolemic Caucasian population.</t>
  </si>
  <si>
    <t>Fish oil supplementation alters the plasma lipidomic profile and increases long-chain PUFAs of phospholipids and triglycerides in healthy subjects.</t>
  </si>
  <si>
    <t>Effects of omega-3 fatty acids on postprandial triglycerides and monocyte activation.</t>
  </si>
  <si>
    <t>Fish oil supplementation alters circulating eicosanoid concentrations in young healthy men.</t>
  </si>
  <si>
    <t>A randomized trial of fish oil omega-3 fatty acids on arterial health, inflammation, and metabolic syndrome in a young healthy population.</t>
  </si>
  <si>
    <t>Adiponectin gene variant interacts with fish oil supplementation to influence serum adiponectin in older individuals.</t>
  </si>
  <si>
    <t>Long-chain omega-3 fatty acids improve brain function and structure in older adults.</t>
  </si>
  <si>
    <t>Combined fish oil and high oleic sunflower oil supplements neutralize their individual effects on the lipid profile of healthy men.</t>
  </si>
  <si>
    <t>Steady-state bioavailability of prescription omega-3 on a low-fat diet is significantly improved with a free fatty acid formulation compared with an ethyl ester formulation: the ECLIPSE II study.</t>
  </si>
  <si>
    <t>Habitual diets rich in dark-green vegetables are associated with an increased response to ω-3 fatty acid supplementation in Americans of African ancestry.</t>
  </si>
  <si>
    <t>Enhanced increase of omega-3 index in healthy individuals with response to 4-week n-3 fatty acid supplementation from krill oil versus fish oil.</t>
  </si>
  <si>
    <t>Effects of the n-6/n-3 polyunsaturated fatty acids ratio on postprandial metabolism in hypertriacylglycerolemia patients.</t>
  </si>
  <si>
    <t>Effects of supplementing n-3 fatty acid enriched eggs and walnuts on cardiovascular disease risk markers in healthy free-living lacto-ovo-vegetarians: a randomized, crossover, free-living intervention study.</t>
  </si>
  <si>
    <t>Effect of probiotic (VSL#3) and omega-3 on lipid profile, insulin sensitivity, inflammatory markers, and gut colonization in overweight adults: a randomized, controlled trial.</t>
  </si>
  <si>
    <t>Phospholipids from herring roe improve plasma lipids and glucose tolerance in healthy, young adults.</t>
  </si>
  <si>
    <t>A new, microalgal DHA- and EPA-containing oil lowers triacylglycerols in adults with mild-to-moderate hypertriglyceridemia.</t>
  </si>
  <si>
    <t>Postprandial lipid and insulin responses among healthy, overweight men to mixed meals served with baked herring, pickled herring or baked, minced beef.</t>
  </si>
  <si>
    <t>Omega-3 fatty acids improve postprandial lipemia and associated endothelial dysfunction in healthy individuals - a randomized cross-over trial.</t>
  </si>
  <si>
    <t>Effects of α-lipoic acid and eicosapentaenoic acid in overweight and obese women during weight loss.</t>
  </si>
  <si>
    <t>Effects of n-3 polyunsaturated fatty acids (ω-3) supplementation on some cardiovascular risk factors with a ketogenic Mediterranean diet.</t>
  </si>
  <si>
    <t>A metabolomic approach to dry eye disorders. The role of oral supplements with antioxidants and omega 3 fatty acids.</t>
  </si>
  <si>
    <t>Supplementation with a blend of krill and salmon oil is associated with increased metabolic risk in overweight men.</t>
  </si>
  <si>
    <t>Circulating profiling reveals the effect of a polyunsaturated fatty acid-enriched diet on common microRNAs.</t>
  </si>
  <si>
    <t>Supplementation of krill oil with high phospholipid content increases sum of EPA and DHA in erythrocytes compared with low phospholipid krill oil.</t>
  </si>
  <si>
    <t>Krill oil reduces plasma triacylglycerol level and improves related lipoprotein particle concentration, fatty acid composition and redox status in healthy young adults - a pilot study.</t>
  </si>
  <si>
    <t>A randomized, crossover, head-to-head comparison of eicosapentaenoic acid and docosahexaenoic acid supplementation to reduce inflammation markers in men and women: the Comparing EPA to DHA (ComparED) Study.</t>
  </si>
  <si>
    <t>Daily Intake of Milk Enriched with n-3 Fatty Acids, Oleic Acid, and Calcium Improves Metabolic and Bone Biomarkers in Postmenopausal Women.</t>
  </si>
  <si>
    <t>Effects of eicosapentaenoic acid and docosahexaenoic acid on cardiovascular disease risk factors: a randomized clinical trial.</t>
  </si>
  <si>
    <t>Effect of fish oil on cognitive performance in older subjects: a randomized, controlled trial.</t>
  </si>
  <si>
    <t>Effect of fish oil supplementation on quality of life in a general population of older Dutch subjects: a randomized, double-blind, placebo-controlled trial.</t>
  </si>
  <si>
    <t>Cognitive and cardiovascular benefits of docosahexaenoic acid in aging and cognitive decline.</t>
  </si>
  <si>
    <t>Beneficial effects of docosahexaenoic acid on cognition in age-related cognitive decline.</t>
  </si>
  <si>
    <t>A nutrient-dense, high-fiber, fruit-based supplement bar increases HDL cholesterol, particularly large HDL, lowers homocysteine, and raises glutathione in a 2-wk trial.</t>
  </si>
  <si>
    <t>Supplementation with DHA and the psychological functioning of young adults.</t>
  </si>
  <si>
    <t>Effects of supplementation with n-3 polyunsaturated fatty acids on cognitive performance and cardiometabolic risk markers in healthy 51 to 72 years old subjects: a randomized controlled cross-over study.</t>
  </si>
  <si>
    <t>The effects of long-chain omega-3 fish oils and multivitamins on cognitive and cardiovascular function: a randomized, controlled clinical trial.</t>
  </si>
  <si>
    <t>Effects of Souvenaid on plasma micronutrient levels and fatty acid profiles in mild and mild-to-moderate Alzheimer's disease.</t>
  </si>
  <si>
    <t>Fish Oil Supplementation Increases Event-Related Posterior Cingulate Activation in Older Adults with Subjective Memory Impairment.</t>
  </si>
  <si>
    <t>DHA Supplementation Alone or in Combination with Other Nutrients Does not Modulate Cerebral Hemodynamics or Cognitive Function in Healthy Older Adults.</t>
  </si>
  <si>
    <t>Impact of Omega-3 Fatty Acid Supplementation on Memory Functions in Healthy Older Adults.</t>
  </si>
  <si>
    <t>Effect on blood lipids and haemostasis of a supplement of cod-liver oil, rich in eicosapentaenoic and docosahexaenoic acids, in healthy young men.</t>
  </si>
  <si>
    <t>Effects of 11-week increases in dietary eicosapentaenoic acid on bleeding time, lipids, and platelet aggregation.</t>
  </si>
  <si>
    <t>The influence of different types of omega 3 polyunsaturated fatty acids on blood lipids and platelet function in healthy volunteers.</t>
  </si>
  <si>
    <t>Effects of acetylsalicylic acid on platelet aggregation before and during increase in dietary eicosapentaenoic acid.</t>
  </si>
  <si>
    <t>The effect of N-6 and N-3 polyunsaturated fatty acids on hemostasis, blood lipids and blood pressure.</t>
  </si>
  <si>
    <t>A double-blind, placebo-controlled trial of fish oil concentrate (MaxEpa) in stroke patients.</t>
  </si>
  <si>
    <t>[Comparison of the effect of linolenic acid and eicosapentaenoic acid on prostaglandin biosynthesis and thrombocyte function in humans].</t>
  </si>
  <si>
    <t>Influence of a cod liver oil diet in healthy and insulin-dependent diabetic volunteers on fatty acid pattern, inhibition of prostacyclin formation by low density lipoprotein (LDL) and platelet thromboxane.</t>
  </si>
  <si>
    <t>Effects of highly purified eicosapentaenoic acid on plasma beta thromboglobulin level and vascular reactivity to angiotensin II.</t>
  </si>
  <si>
    <t>Effects of a 4-week freshwater fish (trout) diet on platelet aggregation, platelet fatty acids, serum lipids, and coagulation factors.</t>
  </si>
  <si>
    <t>Effects of a fish oil supplement on serum lipids, blood pressure, bleeding time, haemostatic and rheological variables. A double blind randomised controlled trial in healthy volunteers.</t>
  </si>
  <si>
    <t>A study to examine any difference in absorption of cod-liver oil when taken fasting compared to during a meal by examining changes in blood lipid levels.</t>
  </si>
  <si>
    <t>The effect of cod liver oil in two populations with low and high intake of dietary fish.</t>
  </si>
  <si>
    <t>Effects of dietary supplementation with cod liver oil on monocyte thromboplastin synthesis, coagulation and fibrinolysis.</t>
  </si>
  <si>
    <t>The effects of dietary marine fish oils (omega-3 fatty acids) on coagulation profiles in men.</t>
  </si>
  <si>
    <t>The combined effects of N-3 fatty acids and aspirin on hemostatic parameters in man.</t>
  </si>
  <si>
    <t>The effects of very low fat diets enriched with fish or kangaroo meat on cold-induced vasoconstriction and platelet function.</t>
  </si>
  <si>
    <t>Pilot study on omega-3 fatty acids in type I diabetes mellitus.</t>
  </si>
  <si>
    <t>Effects of a new fluid fish oil concentrate, ESKIMO-3, on triglycerides, cholesterol, fibrinogen and blood pressure.</t>
  </si>
  <si>
    <t>Dose-response effects of fish-oil supplementation in healthy volunteers.</t>
  </si>
  <si>
    <t>Effect of fish-oil and vitamin E supplementation on lipid peroxidation and whole-blood aggregation in man.</t>
  </si>
  <si>
    <t>Treatment with hydroxymethylglutaryl-coenzyme A reductase inhibitors in hypercholesterolemia induces changes in the components of the extrinsic coagulation system.</t>
  </si>
  <si>
    <t>The effect of a salmon diet on blood clotting, platelet aggregation and fatty acids in normal adult men.</t>
  </si>
  <si>
    <t>The bleeding time effects of a single dose of aspirin in subjects receiving omega-3 fatty acid dietary supplementation.</t>
  </si>
  <si>
    <t>Serum enriched with n-3 polyunsaturated fatty acids inhibits procoagulant activity in endothelial cells.</t>
  </si>
  <si>
    <t>Comparison of three species of fish consumed as part of a Western diet: effects on platelet fatty acids and function, hemostasis, and production of thromboxane.</t>
  </si>
  <si>
    <t>Fish and fish oil intake: effect on haematological variables related to cardiovascular disease.</t>
  </si>
  <si>
    <t>Influence of supplementation with N-3 fatty acids on different coronary risk factors in men--a placebo controlled study.</t>
  </si>
  <si>
    <t>The acute effect of a single very high dose of N-3 fatty acids on coagulation and fibrinolysis.</t>
  </si>
  <si>
    <t>Modulation of fibrinolytic response to venous occlusion in humans by a combination of low-dose aspirin and n-3 polyunsaturated fatty acids.</t>
  </si>
  <si>
    <t>Supplementation with n-3 fatty acids reduces triglycerides but increases PAI-1 in non-insulin-dependent diabetes mellitus.</t>
  </si>
  <si>
    <t>Decreased platelet activity without change in fibrinolytic activity after low dosages of fish oil.</t>
  </si>
  <si>
    <t>Comparative effects of prolonged intake of highly purified fish oils as ethyl ester or triglyceride on lipids, haemostasis and platelet function in normolipaemic men.</t>
  </si>
  <si>
    <t>Fish oil preparations rich in docosahexaenoic acid modify platelet responsiveness to prostaglandin-endoperoxide/thromboxane A2 receptor agonists.</t>
  </si>
  <si>
    <t>Safety and efficacy of omega-3 fatty acids in the nutrition of very low birth weight infants: soy oil and marine oil supplementation of formula.</t>
  </si>
  <si>
    <t>Bleeding times related to serum triglyceride levels in healthy young adults.</t>
  </si>
  <si>
    <t>Both fish oil and olive oil lowered plasma fibrinogen in women with high baseline fibrinogen levels.</t>
  </si>
  <si>
    <t>n-3 fatty acid ethyl ester administration to healthy subjects and to hypertriglyceridemic patients reduces tissue factor activity in adherent monocytes.</t>
  </si>
  <si>
    <t>No changes in PAI-1 levels after four-month n-3 PUFA ethyl ester supplementation in healthy subjects.</t>
  </si>
  <si>
    <t>Serum Lp(a) lipoprotein levels in patients with coronary artery disease and the influence of long-term n-3 fatty acid supplementation.</t>
  </si>
  <si>
    <t>Effect of marine oils supplementation on coagulation and cellular activation in whole blood.</t>
  </si>
  <si>
    <t>[Polyunsaturated omega-3 fatty acids in the treatment of experimental human gingivitis].</t>
  </si>
  <si>
    <t>n-3 PUFA supplementation, monocyte PCA expression and interleukin-6 production.</t>
  </si>
  <si>
    <t>Hemostatic factors and platelet aggregation after a fish-enriched diet or fish oil or docosahexaenoic acid supplementation.</t>
  </si>
  <si>
    <t>Dietary fish oil (4 g daily) and cardiovascular risk markers in healthy men.</t>
  </si>
  <si>
    <t>Pilot study on n-3 polyunsaturated fatty acids in the treatment of human experimental gingivitis.</t>
  </si>
  <si>
    <t>Effect of supplementation with dietary seal oil on selected cardiovascular risk factors and hemostatic variables in healthy male subjects.</t>
  </si>
  <si>
    <t>Atorvastatin and omega-3 fatty acids protect against activation of the coagulation system in patients with combined hyperlipemia.</t>
  </si>
  <si>
    <t>Variable hypocoagulant effect of fish oil intake in humans: modulation of fibrinogen level and thrombin generation.</t>
  </si>
  <si>
    <t>Effects of alpha-linolenic acid versus those of EPA/DHA on cardiovascular risk markers in healthy elderly subjects.</t>
  </si>
  <si>
    <t>Plasma triacylglycerol and coagulation factor concentrations predict the anticoagulant effect of dietary fish oil in overweight subjects.</t>
  </si>
  <si>
    <t>Chronic dietary fat intake modifies the postprandial response of hemostatic markers to a single fatty test meal.</t>
  </si>
  <si>
    <t>Herring ( Clupea harengus) intake influences lipoproteins but not inflammatory and oxidation markers in overweight men.</t>
  </si>
  <si>
    <t>Effects of omega-3 acid ethyl esters and aspirin, alone and in combination, on platelet function in healthy subjects.</t>
  </si>
  <si>
    <t>Effects of Ω-3 fatty acids on endothelial function, arterial wall properties, inflammatory and fibrinolytic status in smokers: a cross over study.</t>
  </si>
  <si>
    <t>Omega 3 fatty acids as a host modulator in chronic periodontitis patients: a randomised, double-blind, palcebo-controlled, clinical trial.</t>
  </si>
  <si>
    <t>Reduction of prothrombin and Factor V levels following supplementation with omega-3 fatty acids is sex dependent: a randomised controlled study.</t>
  </si>
  <si>
    <t>Effects of naturopathic medicines on Multiplate and ROTEM: a prospective experimental pilot study in healthy volunteers.</t>
  </si>
  <si>
    <t>Supplementation with eicosapentaenoic acid-rich fish oil improves exercise economy and reduces perceived exertion during submaximal steady-state exercise in normal healthy untrained men.</t>
  </si>
  <si>
    <t>Intrinsic heart rate recovery after dynamic exercise is improved with an increased omega-3 index in healthy males.</t>
  </si>
  <si>
    <t>Influence of fish oil supplementation and strength training on some functional aspects of immune cells in healthy elderly women.</t>
  </si>
  <si>
    <t>Influence of combined resistance training and healthy diet on muscle mass in healthy elderly women: a randomized controlled trial.</t>
  </si>
  <si>
    <t>The Effect of Krill Oil Supplementation on Exercise Performance and Markers of Immune Function.</t>
  </si>
  <si>
    <t>Effect of Omega-3 and Vitamins E + C Supplements on the Concentration of Serum B-Vitamins and Plasma Redox Aminothiol Antioxidant Status in Elderly Men after Strength Training for Three Months.</t>
  </si>
  <si>
    <t>Effects of Short-Term Docosahexaenoic Acid Supplementation on Markers of Inflammation after Eccentric Strength Exercise in Women.</t>
  </si>
  <si>
    <t>Fish oil supplementation suppresses resistance exercise and feeding-induced increases in anabolic signaling without affecting myofibrillar protein synthesis in young men.</t>
  </si>
  <si>
    <t>Effect of Omega-3 PUFAs Supplementation with Lifestyle Modification on Anthropometric Indices and Vo2 max in Overweight Women.</t>
  </si>
  <si>
    <t>Omega-3 Fatty Acids and Vitamin D in Immobilisation: Part A- Modulation of Appendicular Mass Content, Composition and Structure.</t>
  </si>
  <si>
    <t>Omega-3 Fatty Acids and Vitamin D in Immobilisation: Part B- Modulation of Muscle Functional, Vascular and Activation Profiles.</t>
  </si>
  <si>
    <t>Interaction of fish oil and a glucocorticoid on metabolic responses to an oral glucose load in healthy human subjects.</t>
  </si>
  <si>
    <t>The effect of N-3 fatty acids on plasma myeloperoxidase levels in healthy adults.</t>
  </si>
  <si>
    <t>Marine n-3 polyunsaturated fatty acids lower plasma proprotein convertase subtilisin kexin type 9 levels in pre- and postmenopausal women: A randomised study.</t>
  </si>
  <si>
    <t>Platelets during alimentary hyperlipaemia induced by cream and cod liver oil.</t>
  </si>
  <si>
    <t>Oral absorption of omega-3 fatty acids in patients with cystic fibrosis who have pancreatic insufficiency and in healthy control subjects.</t>
  </si>
  <si>
    <t>Growth, fatty acid composition of plasma lipid classes, and plasma retinol and alpha-tocopherol concentrations in full-term infants fed formula enriched with omega-6 and omega-3 long-chain polyunsaturated fatty acids.</t>
  </si>
  <si>
    <t>Fish oil dietary supplementation for prevention of indomethacin induced gastric and small bowel toxicity in healthy volunteers.</t>
  </si>
  <si>
    <t>The effect of short-term diets rich in fish, red meat, or white meat on thromboxane and prostacyclin synthesis in humans.</t>
  </si>
  <si>
    <t>The effect of highly purified eicosapentaenoic and docosahexaenoic acids on monocyte phagocytosis in man.</t>
  </si>
  <si>
    <t>Dietary supplementation with highly purified eicosapentaenoic acid and docosahexaenoic acid does not influence PAI-1 activity.</t>
  </si>
  <si>
    <t>Effect of low-to-moderate amounts of dietary fish oil on neutrophil lipid composition and function.</t>
  </si>
  <si>
    <t>The use of low-EPA fish oil for long-chain polyunsaturated fatty acid supplementation of preterm infants.</t>
  </si>
  <si>
    <t>The ability of fish oil to suppress tumor necrosis factor alpha production by peripheral blood mononuclear cells in healthy men is associated with polymorphisms in genes that influence tumor necrosis factor alpha production.</t>
  </si>
  <si>
    <t>Inhibition of leukotriene synthesis, pharmacokinetics, and tolerability of a novel dietary fatty acid formulation in healthy adult subjects.</t>
  </si>
  <si>
    <t>Study of the pharmacokinetic interaction between simvastatin and prescription omega-3-acid ethyl esters.</t>
  </si>
  <si>
    <t>Intravenous fish oil blunts the physiological response to endotoxin in healthy subjects.</t>
  </si>
  <si>
    <t>Soy-based infant formula supplemented with DHA and ARA supports growth and increases circulating levels of these fatty acids in infants.</t>
  </si>
  <si>
    <t>Effect of omega-3-acid ethyl esters on steady-state plasma pharmacokinetics of atorvastatin in healthy adults.</t>
  </si>
  <si>
    <t>Effect of omega-3-acid ethyl esters on the steady-state plasma pharmacokinetics of rosuvastatin in healthy adults.</t>
  </si>
  <si>
    <t>The DIAMOND (DHA Intake And Measurement Of Neural Development) Study: a double-masked, randomized controlled clinical trial of the maturation of infant visual acuity as a function of the dietary level of docosahexaenoic acid.</t>
  </si>
  <si>
    <t>[Possibilities of correction of rheological properties of the blood and free radical processess in patients with acute myocardial infarction combined with type 2 diabetes mellitus].</t>
  </si>
  <si>
    <t>Effect of the fat composition of a single high-fat meal on inflammatory markers in healthy young women.</t>
  </si>
  <si>
    <t>Oxidised fish oil does not influence established markers of oxidative stress in healthy human subjects: a randomised controlled trial.</t>
  </si>
  <si>
    <t>Dietary fat modifies the postprandial inflammatory state in subjects with metabolic syndrome: the LIPGENE study.</t>
  </si>
  <si>
    <t>Docosahexaenoic acid for reading, cognition and behavior in children aged 7-9 years: a randomized, controlled trial (the DOLAB Study).</t>
  </si>
  <si>
    <t>The effects of short-term fish oil supplementation on pulmonary function and airway inflammation following a high-fat meal.</t>
  </si>
  <si>
    <t>Influence of omega-3 (n3) index on performance and wellbeing in young adults after heavy eccentric exercise.</t>
  </si>
  <si>
    <t>Interaction of low dose of fish oil and glucocorticoids on insulin sensitivity and lipolysis in healthy humans: A randomized controlled study.</t>
  </si>
  <si>
    <t>Eicosapentaenoic and docosahexaenoic acids-rich fish oil supplementation attenuates strength loss and limited joint range of motion after eccentric contractions: a randomized, double-blind, placebo-controlled, parallel-group trial.</t>
  </si>
  <si>
    <t>Postprandial serum endotoxin in healthy humans is modulated by dietary fat in a randomized, controlled, cross-over study.</t>
  </si>
  <si>
    <t>No Effect of Omega-3 Carboxylic Acids on Pharmacokinetics/Pharmacodynamics of Warfarin or on Platelet Function When Co-administered with Acetylsalicylic Acid: Results of Two Phase I Studies in Healthy Volunteers.</t>
  </si>
  <si>
    <t>Formula supplementation with long-chain polyunsaturated fatty acids: are there developmental benefits?</t>
  </si>
  <si>
    <t>Nutritional supplementation to reduce child aggression: a randomized, stratified, single-blind, factorial trial.</t>
  </si>
  <si>
    <t>Omega-3 Supplementation and the Neural Correlates of Negative Affect and Impulsivity: A Double-Blind, Randomized, Placebo-Controlled Trial in Midlife Adults.</t>
  </si>
  <si>
    <t>Missing anti-proliferative effect of fish oil on rectal epithelium in healthy volunteers consuming a high-fat diet: potential role of the n-3:n-6 fatty acid ratio.</t>
  </si>
  <si>
    <t>Effect of dietary fish oil on fecal bile acid and neutral sterol excretion in healthy volunteers.</t>
  </si>
  <si>
    <t>The Effect of Omega-3 Fatty Acid Supplementation on the Inflammatory Response to eccentric strength exercise.</t>
  </si>
  <si>
    <t>Omega-3 polyunsaturated fatty acids augment the muscle protein anabolic response to hyperinsulinaemia-hyperaminoacidaemia in healthy young and middle-aged men and women.</t>
  </si>
  <si>
    <t>Fish oil-supplementation increases appetite in healthy adults. A randomized controlled cross-over trial.</t>
  </si>
  <si>
    <t>n3 PUFAs do not affect adipose tissue inflammation in overweight to moderately obese men and women.</t>
  </si>
  <si>
    <t>Menopausal quality of life: RCT of yoga, exercise, and omega-3 supplements.</t>
  </si>
  <si>
    <t>Effects of fish oil on rectal cell proliferation, mucosal fatty acids, and prostaglandin E2 release in healthy subjects.</t>
  </si>
  <si>
    <t>The effect of polyunsaturated fatty acids on the progress of cachexia in patients with pancreatic cancer.</t>
  </si>
  <si>
    <t>Fish oil-enriched nutritional supplement attenuates progression of the acute-phase response in weight-losing patients with advanced pancreatic cancer.</t>
  </si>
  <si>
    <t>Eicosapentaenoic acid ethyl ester supplementation in cachectic cancer patients and healthy subjects: effects on lipolysis and lipid oxidation.</t>
  </si>
  <si>
    <t>Metabolic response to feeding in weight-losing pancreatic cancer patients and its modulation by a fish-oil-enriched nutritional supplement.</t>
  </si>
  <si>
    <t>Effect of eicosapentaenoic acid, an omega-3 polyunsaturated fatty acid, on UVR-related cancer risk in humans. An assessment of early genotoxic markers.</t>
  </si>
  <si>
    <t>Reduced total energy expenditure and physical activity in cachectic patients with pancreatic cancer can be modulated by an energy and protein dense oral supplement enriched with n-3 fatty acids.</t>
  </si>
  <si>
    <t>Effect of early postoperative enteral immunonutrition on wound healing in patients undergoing surgery for gastric cancer.</t>
  </si>
  <si>
    <t>Influence of Obesity on Breast Density Reduction by Omega-3 Fatty Acids: Evidence from a Randomized Clinical Trial.</t>
  </si>
  <si>
    <t>Randomised controlled trial of effect of fish-oil supplementation on pregnancy duration.</t>
  </si>
  <si>
    <t>Retinal development in very-low-birth-weight infants fed diets differing in omega-3 fatty acids.</t>
  </si>
  <si>
    <t>Visual-acuity development in healthy preterm infants: effect of marine-oil supplementation.</t>
  </si>
  <si>
    <t>[Fish oil supplementation and duration of pregnancy. A randomized controlled trial].</t>
  </si>
  <si>
    <t>Are long-chain polyunsaturated fatty acids essential nutrients in infancy?</t>
  </si>
  <si>
    <t>Effect of long-chain n-3 fatty acid supplementation on visual acuity and growth of preterm infants with and without bronchopulmonary dysplasia.</t>
  </si>
  <si>
    <t>Leptin levels in pregnant women and newborn infants: gender differences and reduction during the neonatal period.</t>
  </si>
  <si>
    <t>Impact of early dietary intake and blood lipid composition of long-chain polyunsaturated fatty acids on later visual development.</t>
  </si>
  <si>
    <t>Growth and development in term infants fed long-chain polyunsaturated fatty acids: a double-masked, randomized, parallel, prospective, multivariate study.</t>
  </si>
  <si>
    <t>Effect of DHA-containing formula on growth of preterm infants to 59 weeks postmenstrual age.</t>
  </si>
  <si>
    <t>Similar effects on infants of n-3 and n-6 fatty acids supplementation to pregnant and lactating women.</t>
  </si>
  <si>
    <t>Scotopic electroretinogram in term infants born of mothers supplemented with docosahexaenoic acid during pregnancy.</t>
  </si>
  <si>
    <t>Maternal docosahexaenoic acid supplementation during pregnancy and visual evoked potential development in term infants: a double blind, prospective, randomised trial.</t>
  </si>
  <si>
    <t>Influence of long-chain polyunsaturated fatty acid formula feeds on vitamin E status in preterm infants.</t>
  </si>
  <si>
    <t>The effect of prostanoid precursors and inhibitors on platelet angiotensin II binding.</t>
  </si>
  <si>
    <t>Oxidative stress in preterm infants fed a formula containing long-chain polyunsaturated fatty acids (LCPUFA).</t>
  </si>
  <si>
    <t>Maternal supplementation with docosahexaenoic acid during pregnancy does not affect early visual development in the infant: a randomized controlled trial.</t>
  </si>
  <si>
    <t>Prenatal DHA status and neurological outcome in children at age 5.5 years are positively associated.</t>
  </si>
  <si>
    <t>Effects of prenatal fish-oil and 5-methyltetrahydrofolate supplementation on cognitive development of children at 6.5 y of age.</t>
  </si>
  <si>
    <t>Effect of reducing the n-6:n-3 long-chain PUFA ratio during pregnancy and lactation on infant adipose tissue growth within the first year of life: an open-label randomized controlled trial.</t>
  </si>
  <si>
    <t>Effects of high-dose fish oil supplementation during early infancy on neurodevelopment and language: a randomised controlled trial.</t>
  </si>
  <si>
    <t>Effects of fish oil supplementation on the fatty acid profile in erythrocyte membrane and plasma phospholipids of pregnant women and their offspring: a randomised controlled trial.</t>
  </si>
  <si>
    <t>Effect of dietary intervention to reduce the n-6/n-3 fatty acid ratio on maternal and fetal fatty acid profile and its relation to offspring growth and body composition at 1 year of age.</t>
  </si>
  <si>
    <t>Breast milk fatty acid profile in relation to infant growth and body composition: results from the INFAT study.</t>
  </si>
  <si>
    <t>Folate and long-chain polyunsaturated fatty acid supplementation during pregnancy has long-term effects on the attention system of 8.5-y-old offspring: a randomized controlled trial.</t>
  </si>
  <si>
    <t>Effect of ω-3 supplementation on placental lipid metabolism in overweight and obese women.</t>
  </si>
  <si>
    <t>Peri-conception maternal lipid profiles predict pregnancy outcomes.</t>
  </si>
  <si>
    <t>Platelet-membrane fatty acids, platelet aggregation, and thromboxane formation during a mackerel diet.</t>
  </si>
  <si>
    <t>The effect of cod liver oil and corn oil on platelets and vessel wall in man.</t>
  </si>
  <si>
    <t>Effect of oral administration of highly purified eicosapentaenoic acid on platelet function, blood viscosity and red cell deformability in healthy human subjects.</t>
  </si>
  <si>
    <t>[An eicosapentaenoic acid-rich diet in relation to a reducing diet and physical training].</t>
  </si>
  <si>
    <t>n-3 fatty acids and urinary excretion of nitric oxide metabolites in humans.</t>
  </si>
  <si>
    <t>[The effects of fish supplementation of platelet function, count and metabolism in healthy Japanese].</t>
  </si>
  <si>
    <t>Biochemical effects of a diet containing foods enriched with n-3 fatty acids.</t>
  </si>
  <si>
    <t>The effect of low-dose fish oil supplementation on serum growth factors in healthy humans.</t>
  </si>
  <si>
    <t>The postprandial effect of components of the Mediterranean diet on endothelial function.</t>
  </si>
  <si>
    <t>Effect of triglycerides with different fatty acid chain length on superior mesenteric artery blood flow.</t>
  </si>
  <si>
    <t>Short-term fish oil supplementation improved innate immunity, but increased ex vivo oxidation of LDL in man--a pilot study.</t>
  </si>
  <si>
    <t>(N-3) fatty acids do not affect electrocardiographic characteristics of healthy men and women.</t>
  </si>
  <si>
    <t>The effects of dietary fatty acid supplementation on endothelial function and vascular tone in healthy subjects.</t>
  </si>
  <si>
    <t>Impaired nitric oxide production, brachial artery reactivity and fish oil in offspring of ischaemic heart disease patients.</t>
  </si>
  <si>
    <t>Short-time infusion of fish oil-based lipid emulsions, approved for parenteral nutrition, reduces monocyte proinflammatory cytokine generation and adhesive interaction with endothelium in humans.</t>
  </si>
  <si>
    <t>Early modifications of fatty acid composition in plasma phospholipids, platelets and mononucleates of healthy volunteers after low doses of n-3 polyunsaturated fatty acids.</t>
  </si>
  <si>
    <t>Intake of n-3 fatty acids from fish does not lower serum concentrations of C-reactive protein in healthy subjects.</t>
  </si>
  <si>
    <t>Effects of oils rich in eicosapentaenoic and docosahexaenoic acids on the oxidizability and thrombogenicity of low-density lipoprotein.</t>
  </si>
  <si>
    <t>Effect of concomitant consumption of fish oil and vitamin E on production of inflammatory cytokines in healthy elderly humans.</t>
  </si>
  <si>
    <t>Mediterranean-inspired diet lowers the ratio of serum phospholipid n-6 to n-3 fatty acids, the number of leukocytes and platelets, and vascular endothelial growth factor in healthy subjects.</t>
  </si>
  <si>
    <t>Dietary (n-3) fatty acids reduce plasma F2-isoprostanes but not prostaglandin F2alpha in healthy humans.</t>
  </si>
  <si>
    <t>Neurologic condition of healthy term infants at 18 months: positive association with venous umbilical DHA status and negative association with umbilical trans-fatty acids.</t>
  </si>
  <si>
    <t>Microdetermination of fatty acids by gas chromatography and cardiovascular risk stratification by the "EPA+DHA level".</t>
  </si>
  <si>
    <t>Dietary intervention with oil rich fish reduces platelet-monocyte aggregation in man.</t>
  </si>
  <si>
    <t>Weight loss, but not fish oil consumption, improves fasting and postprandial serum lipids, markers of endothelial function, and inflammatory signatures in moderately obese men.</t>
  </si>
  <si>
    <t>Fish oil fatty acids improve postprandial vascular reactivity in healthy men.</t>
  </si>
  <si>
    <t>Influence of very long-chain n-3 fatty acids on plasma markers of inflammation in middle-aged men.</t>
  </si>
  <si>
    <t>Influence of n-3 polyunsaturated fatty acids on soluble cellular adhesion molecules as biomarkers of cardiovascular risk in young healthy subjects.</t>
  </si>
  <si>
    <t>Regular consumption of n-3 fatty acid-enriched pork modifies cardiovascular risk factors.</t>
  </si>
  <si>
    <t>Early infant diet and the omega 3 fatty acid DHA: effects on resting cardiovascular activity and behavioral development during the first half-year of life.</t>
  </si>
  <si>
    <t>Fish oil supplementation improves endothelial function in normoglycemic offspring of patients with type 2 diabetes.</t>
  </si>
  <si>
    <t>Increasing intakes of the long-chain omega-3 docosahexaenoic acid: effects on platelet functions and redox status in healthy men.</t>
  </si>
  <si>
    <t>Microencapsulated foods as a functional delivery vehicle for omega-3 fatty acids: a pilot study.</t>
  </si>
  <si>
    <t>The effects of omega-3 supplementation on pulmonary function of young wrestlers during intensive training.</t>
  </si>
  <si>
    <t>The impact of age on the postprandial vascular response to a fish oil-enriched meal.</t>
  </si>
  <si>
    <t>Subgram daily supplementation with docosahexaenoic acid protects low-density lipoproteins from oxidation in healthy men.</t>
  </si>
  <si>
    <t>Effect of n-3 oral supplements on the n-6/n-3 ratio in young adults.</t>
  </si>
  <si>
    <t>An antiinflammatory dietary mix modulates inflammation and oxidative and metabolic stress in overweight men: a nutrigenomics approach.</t>
  </si>
  <si>
    <t>Long chain n-3 PUFA-rich meal reduced postprandial measures of arterial stiffness.</t>
  </si>
  <si>
    <t>Omega-3 fatty acids and lipoprotein associated phospholipase A(2) in healthy older adult males and females.</t>
  </si>
  <si>
    <t>Effects of omega-3 supplementation in combination with diet and exercise on weight loss and body composition.</t>
  </si>
  <si>
    <t>A diet high in fatty fish, bilberries and wholegrain products improves markers of endothelial function and inflammation in individuals with impaired glucose metabolism in a randomised controlled trial: the Sysdimet study.</t>
  </si>
  <si>
    <t>Effects of similar intakes of marine n-3 fatty acids from enriched food products and fish oil on cardiovascular risk markers in healthy human subjects.</t>
  </si>
  <si>
    <t>Omega-3 fatty acids modify human cortical visual processing--a double-blind, crossover study.</t>
  </si>
  <si>
    <t>The effects of n-3 long-chain polyunsaturated fatty acids on bone formation and growth factors in adolescent boys.</t>
  </si>
  <si>
    <t>Omega-3 fatty acid supplementation appears to attenuate particulate air pollution-induced cardiac effects and lipid changes in healthy middle-aged adults.</t>
  </si>
  <si>
    <t>The Effects of EPA+DHA and Aspirin on Inflammatory Cytokines and Angiogenesis Factors.</t>
  </si>
  <si>
    <t>Basal omega-3 fatty acid status affects fatty acid and oxylipin responses to high-dose n3-HUFA in healthy volunteers.</t>
  </si>
  <si>
    <t>The combination of EPA+DHA and low-dose aspirin ingestion reduces platelet function acutely whereas each alone may not in healthy humans.</t>
  </si>
  <si>
    <t>Effect of ω-3 fatty acid supplementation on endothelial function, endogenous fibrinolysis and platelet activation in male cigarette smokers.</t>
  </si>
  <si>
    <t>Effects of omega-3 polyunsaturated fatty acids on platelet function in healthy subjects and subjects with cardiovascular disease.</t>
  </si>
  <si>
    <t>Dose-dependent consumption of farmed Atlantic salmon (Salmo salar) increases plasma phospholipid n-3 fatty acids differentially.</t>
  </si>
  <si>
    <t>Rapid incorporation of ω-3 fatty acids into colonic tissue after oral supplementation in patients with colorectal cancer: a randomized, placebo-controlled intervention trial.</t>
  </si>
  <si>
    <t>Docosahexaenoic acid supplementation, vascular function and risk factors for cardiovascular disease: a randomized controlled trial in young adults.</t>
  </si>
  <si>
    <t>Foods, nutrients or whole diets: effects of targeting fish and LCn3PUFA consumption in a 12mo weight loss trial.</t>
  </si>
  <si>
    <t>Fish oil supplementation, resting blood flow and markers of cellular metabolism during incremental exercise.</t>
  </si>
  <si>
    <t>Dietary omega-3 fatty acids modulate the eicosanoid profile in man primarily via the CYP-epoxygenase pathway.</t>
  </si>
  <si>
    <t>Alimentary habits, physical activity, and Framingham global risk score in metabolic syndrome.</t>
  </si>
  <si>
    <t>Egg n-3 fatty acid composition modulates biomarkers of choline metabolism in free-living lacto-ovo-vegetarian women of reproductive age.</t>
  </si>
  <si>
    <t>Generation and dietary modulation of anti-inflammatory electrophilic omega-3 fatty acid derivatives.</t>
  </si>
  <si>
    <t>Incorporation and washout of n-3 PUFA after high dose intravenous and oral supplementation in healthy volunteers.</t>
  </si>
  <si>
    <t>High-fat meals rich in EPA plus DHA compared with DHA only have differential effects on postprandial lipemia and plasma 8-isoprostane F2α concentrations relative to a control high-oleic acid meal: a randomized controlled trial.</t>
  </si>
  <si>
    <t>Apolipoprotein E genotype has a modest impact on the postprandial plasma response to meals of varying fat composition in healthy men in a randomized controlled trial.</t>
  </si>
  <si>
    <t>Impact of cooked functional meat enriched with omega-3 fatty acids and rosemary extract on inflammatory and oxidative status; a randomised, double-blind, crossover study.</t>
  </si>
  <si>
    <t>Effect of omega-3 polyunsaturated fatty acids on the cytoskeleton: an open-label intervention study.</t>
  </si>
  <si>
    <t>Interaction between BMI and APOE genotype is associated with changes in the plasma long-chain-PUFA response to a fish-oil supplement in healthy participants.</t>
  </si>
  <si>
    <t>Circulating CD36+ microparticles are not altered by docosahexaenoic or eicosapentaenoic acid supplementation.</t>
  </si>
  <si>
    <t>Supplementation with α-Lipoic Acid Alone or in Combination with Eicosapentaenoic Acid Modulates the Inflammatory Status of Healthy Overweight or Obese Women Consuming an Energy-Restricted Diet.</t>
  </si>
  <si>
    <t>Adipose tissue RNASeq reveals novel gene-nutrient interactions following n-3 PUFA supplementation and evoked inflammation in humans.</t>
  </si>
  <si>
    <t>Plasma VEGF and IL-8 Levels in Patients with Mixed Dyslipidaemia. Effect of Rosuvastatin Monotherapy or its Combination at a Lower Dose with Omega-3 Fatty Acids: A Pilot Study.</t>
  </si>
  <si>
    <t>Lack of effect of supplementation with EPA or DHA on platelet-monocyte aggregates and vascular function in healthy men.</t>
  </si>
  <si>
    <t>Improvement of the omega 3 index of healthy subjects does not alter the effects of dietary saturated fats or n-6PUFA on LDL profiles.</t>
  </si>
  <si>
    <t>Essential fatty acid status in neonates after fish-oil supplementation during late pregnancy.</t>
  </si>
  <si>
    <t>Increased docosahexaenoic acid levels in human newborn infants by administration of sardines and fish oil during pregnancy.</t>
  </si>
  <si>
    <t>Effects of long-chain polyunsaturated fatty acid supplementation on fatty acid status and visual function in treated children with hyperphenylalaninemia.</t>
  </si>
  <si>
    <t>Rapid cellular enrichment of eicosapentaenoate after a single intravenous injection of a novel medium-chain triacylglycerol:fish-oil emulsion in humans.</t>
  </si>
  <si>
    <t>A simple method of supplementation of omega-3 polyunsaturated fatty acids: use of fortified yogurt in healthy volunteers.</t>
  </si>
  <si>
    <t>Omega-3 fatty acid deficiency in infants before birth identified using a randomized trial of maternal DHA supplementation in pregnancy.</t>
  </si>
  <si>
    <t>Long-chain n-3 PUFA supplementation decreases physical activity during class time in iron-deficient South African school children.</t>
  </si>
  <si>
    <t>Diet-induced changes in iron and n-3 fatty acid status and associations with cognitive performance in 8-11-year-old Danish children: secondary analyses of the Optimal Well-Being, Development and Health for Danish Children through a Healthy New Nordic Diet School Meal Study.</t>
  </si>
  <si>
    <t>Effects of fish oil capsules in two dosages on blood pressure, platelet functions, haemorheological and clinical chemistry parameters in apparently healthy subjects.</t>
  </si>
  <si>
    <t>Effects of n-3 fatty acids on renal function and renal prostaglandin E metabolism.</t>
  </si>
  <si>
    <t>n-3 fatty acids and acute-phase proteins.</t>
  </si>
  <si>
    <t>Effects of dietary sodium restriction and fish oil supplements on blood pressure in the elderly.</t>
  </si>
  <si>
    <t>The effect of fish oil on blood pressure in mild hypertensive subjects: a randomized crossover trial.</t>
  </si>
  <si>
    <t>Marine oils dose-dependently inhibit vasoconstriction of forearm resistance vessels in humans.</t>
  </si>
  <si>
    <t>Effects of dietary marine oil supplementation on reactivity of human buttock subcutaneous arteries and forearm veins in vitro.</t>
  </si>
  <si>
    <t>Effects of fish oil supplementation in late pregnancy on blood pressure: a randomised controlled trial.</t>
  </si>
  <si>
    <t>Effects of highly purified eicosapentaenoic acid and docosahexaenoic acid on hemodynamics in humans.</t>
  </si>
  <si>
    <t>Effects of dietary long-chain polyunsaturated fatty acids on plasma amino acids and indices of protein metabolism in infants: results from a randomized clinical trial.</t>
  </si>
  <si>
    <t>[Diets enriched with monounsaturated fatty acids and omega-3 polyunsaturated fatty acids decrease blood pressure without changing the plasma insulin concentration in healthy subjects].</t>
  </si>
  <si>
    <t>The influence of low intake of n-3 fatty acids on platelets in elderly people.</t>
  </si>
  <si>
    <t>Effects of low-dose omega-3 fatty acid substitution in type-2 diabetes mellitus with special reference to oxidative stress--a prospective preliminary study.</t>
  </si>
  <si>
    <t>Effect of n-3 fatty acids on heart rate variability and baroreflex sensitivity in middle-aged subjects.</t>
  </si>
  <si>
    <t>Fish oil prevents the adrenal activation elicited by mental stress in healthy men.</t>
  </si>
  <si>
    <t>Acute effects of monounsaturated fatty acids with and without omega-3 fatty acids on vascular reactivity in individuals with type 2 diabetes.</t>
  </si>
  <si>
    <t>Effects of dietary saturated, monounsaturated, and n-3 fatty acids on blood pressure in healthy subjects.</t>
  </si>
  <si>
    <t>Supplementation with omega-3 polyunsaturated fatty acids augments brachial artery dilation and blood flow during forearm contraction.</t>
  </si>
  <si>
    <t>Low-dose docosahexaenoic acid lowers diastolic blood pressure in middle-aged men and women.</t>
  </si>
  <si>
    <t>Cardiovascular and endothelial effects of fish oil supplementation in healthy volunteers.</t>
  </si>
  <si>
    <t>A high-fat meal enriched with eicosapentaenoic acid reduces postprandial arterial stiffness measured by digital volume pulse analysis in healthy men.</t>
  </si>
  <si>
    <t>Omega-3 fatty acid supplementation enhances stroke volume and cardiac output during dynamic exercise.</t>
  </si>
  <si>
    <t>The effect of fish oil supplementation on heart rate in healthy Danish infants.</t>
  </si>
  <si>
    <t>Stearidonic acid-enriched soybean oil increased the omega-3 index, an emerging cardiovascular risk marker.</t>
  </si>
  <si>
    <t>Fish oil reduces heart rate and oxygen consumption during exercise.</t>
  </si>
  <si>
    <t>The effect of acute fish-oil supplementation on endothelial function and arterial stiffness following a high-fat meal.</t>
  </si>
  <si>
    <t>The Groningen LCPUFA study: No effect of short-term postnatal long-chain polyunsaturated fatty acids in healthy term infants on cardiovascular and anthropometric development at 9 years.</t>
  </si>
  <si>
    <t>Effect of low doses of long-chain n-3 PUFAs on endothelial function and arterial stiffness: a randomized controlled trial.</t>
  </si>
  <si>
    <t>Preliminary evidence that acute long-chain omega-3 supplementation reduces cardiovascular reactivity to mental stress: a randomized and placebo controlled trial.</t>
  </si>
  <si>
    <t>A comparison of the changes in cardiac output and systemic vascular resistance during exercise following high-fat meals containing DHA or EPA.</t>
  </si>
  <si>
    <t>Interaction between a CSK gene variant and fish oil intake influences blood pressure in healthy adults.</t>
  </si>
  <si>
    <t>Investigation of the effects of a high fish diet on inflammatory cytokines, blood pressure, and lipids in healthy older Australians.</t>
  </si>
  <si>
    <t>Multiple dietary supplements do not affect metabolic and cardio-vascular health.</t>
  </si>
  <si>
    <t>Effect of omega-3 polyunsaturated fatty acid supplementation on central arterial stiffness and arterial wave reflections in young and older healthy adults.</t>
  </si>
  <si>
    <t>Bioactive products formed in humans from fish oils.</t>
  </si>
  <si>
    <t>Omega-3 Fatty Acid Supplementation for 12 Weeks Increases Resting and Exercise Metabolic Rate in Healthy Community-Dwelling Older Females.</t>
  </si>
  <si>
    <t>Omega-3 polyunsaturated fatty acid supplementation attenuates blood pressure increase at onset of isometric handgrip exercise in healthy young and older humans.</t>
  </si>
  <si>
    <t>Omega-3 vs. omega-6 lipid emulsions exert differential influence on neutrophils in septic shock patients: impact on plasma fatty acids and lipid mediator generation.</t>
  </si>
  <si>
    <t>Effects of fish oil on the neuro-endocrine responses to an endotoxin challenge in healthy volunteers.</t>
  </si>
  <si>
    <t>Fish oil n-3 polyunsaturated fatty acids selectively affect plasma cytokines and decrease illness in Thai schoolchildren: a randomized, double-blind, placebo-controlled intervention trial.</t>
  </si>
  <si>
    <t>Blunting the response to endotoxin in healthy subjects: effects of various doses of intravenous fish oil.</t>
  </si>
  <si>
    <t>[Alterations in fatty acid composition of plasma and erythrocyte lipids in critically ill patients during sepsis].</t>
  </si>
  <si>
    <t>Omega-3 PUFA supplementation and the response to evoked endotoxemia in healthy volunteers.</t>
  </si>
  <si>
    <t>The Effect of Fish Oil, Vitamin D and Protein on URTI Incidence in Young Active People.</t>
  </si>
  <si>
    <t>Specialized proresolving lipid mediators in humans with the metabolic syndrome after n-3 fatty acids and aspirin.</t>
  </si>
  <si>
    <t>Enriched Marine Oil Supplements Increase Peripheral Blood Specialized Pro-Resolving Mediators Concentrations and Reprogram Host Immune Responses: A Randomized Double-Blind Placebo-Controlled Study.</t>
  </si>
  <si>
    <t>Nuclear factor-kB and nitric oxide synthases in red blood cells: good or bad in obesity? A preliminary study.</t>
  </si>
  <si>
    <t>Supplementation with saury oil, a fish oil high in omega-11 monounsaturated fatty acids, improves plasma lipids in healthy subjects.</t>
  </si>
  <si>
    <t>Single-Dose SDA-Rich Echium Oil Increases Plasma EPA, DPAn3, and DHA Concentrations.</t>
  </si>
  <si>
    <t>Effects of oily fish intake on cardiometabolic markers in healthy 8- to 9-y-old children: the FiSK Junior randomized trial.</t>
  </si>
  <si>
    <t>A Multi-Ingredient Nutritional Supplement in Combination With Resistance Exercise and High-Intensity Interval Training Improves Cognitive Function and Increases -3 Index in Healthy Older Men: A Randomized Controlled Trial.</t>
  </si>
  <si>
    <t>Alleviation of arrhythmia burden in children with frequent idiopathic premature ventricular contractions by omega-3-fatty acid supplementation.</t>
  </si>
  <si>
    <t>Docosahexaenoic and Arachidonic Acid Supplementation of Toddlers Born Preterm Does Not Affect Short-Term Growth or Adiposity.</t>
  </si>
  <si>
    <t>Differential plasma postprandial lipidomic responses to krill oil and fish oil supplementations in women: A randomized crossover study.</t>
  </si>
  <si>
    <t>Mussel Consumption as a "Food First" Approach to Improve Omega-3 Status.</t>
  </si>
  <si>
    <t>Chronic Fish Oil Consumption with Resistance Training Improves Grip Strength, Physical Function, and Blood Pressure in Community-Dwelling Older Adults.</t>
  </si>
  <si>
    <t>Dynamics of the human skin mediator lipidome in response to dietary ω-3 fatty acid supplementation.</t>
  </si>
  <si>
    <t>EPA and DHA have divergent effects on serum triglycerides and lipogenesis, but similar effects on lipoprotein lipase activity: a randomized controlled trial.</t>
  </si>
  <si>
    <t>Supplementation with dietary ω-3 mitigates immobilization-induced reductions in skeletal muscle mitochondrial respiration in young women.</t>
  </si>
  <si>
    <t>Cardiovascular Benefits of Fish-Oil Supplementation Against Fine Particulate Air Pollution in China.</t>
  </si>
  <si>
    <t>Incorporation of Omega-3 Fatty Acids Into Human Skeletal Muscle Sarcolemmal and Mitochondrial Membranes Following 12 Weeks of Fish Oil Supplementation.</t>
  </si>
  <si>
    <t>n-3 PUFAs improve erythrocyte fatty acid profile in patients with small AAA: a randomized controlled trial.</t>
  </si>
  <si>
    <t>Effect of Fish Oil Supplementation on Hepatic and Visceral Fat in Overweight Men: A Randomized Controlled Trial.</t>
  </si>
  <si>
    <t>Docosahexaenoic acid reduces resting blood pressure but increases muscle sympathetic outflow compared with eicosapentaenoic acid in healthy men and women.</t>
  </si>
  <si>
    <t>Omega-3 fatty acid supplementation attenuates skeletal muscle disuse atrophy during two weeks of unilateral leg immobilization in healthy young women.</t>
  </si>
  <si>
    <t>Effect of Low Dose Docosahexaenoic Acid-Rich Fish Oil on Plasma Lipids and Lipoproteins in Pre-Menopausal Women: A Dose⁻Response Randomized Placebo-Controlled Trial.</t>
  </si>
  <si>
    <t>A nutrient cocktail prevents lipid metabolism alterations induced by 20 days of daily steps reduction and fructose overfeeding: result from a randomized study.</t>
  </si>
  <si>
    <t>High-dose omega-3 fatty acids have no effect on platelet aggregation or coagulation measured with static and flow-based aggregation instruments and Sonoclot; an observational study in healthy volunteers.</t>
  </si>
  <si>
    <t>Curcumin alleviates postprandial glycaemic response in healthy subjects: A cross-over, randomized controlled study.</t>
  </si>
  <si>
    <t>Aerobic Physical Activity and a Low Glycemic Diet Reduce the AA/EPA Ratio in Red Blood Cell Membranes of Patients with NAFLD.</t>
  </si>
  <si>
    <t>A randomized trial comparing omega-3 fatty acid plasma levels after ingestion of emulsified and non-emulsified cod liver oil formulations.</t>
  </si>
  <si>
    <t>Resistance Training Alone or Combined With N-3 PUFA-Rich Diet in Older Women: Effects on Muscle Fiber Hypertrophy.</t>
  </si>
  <si>
    <t>Cardiac function in children with premature ventricular contractions: the effect of omega-3 polyunsaturated fatty acid supplementation.</t>
  </si>
  <si>
    <t>Dose-dependent effects of fish oil on cardio-metabolic biomarkers in healthy middle-aged and elderly Chinese people: a double-blind randomized controlled trial.</t>
  </si>
  <si>
    <t>Effect of fish and olive oil on mitochondrial ATPase activity and membrane fluidity in patients with relapsing-remitting multiple sclerosis treated with interferon beta 1-b.</t>
  </si>
  <si>
    <t>Omega-3 polyunsaturated fatty acid supplementation reduces blood pressure but not renal vasoconstrictor response to orthostatic stress in healthy older adults.</t>
  </si>
  <si>
    <t>Omega-3 Fatty Acid Supplementation Improves Heart Rate Variability in Obese Children.</t>
  </si>
  <si>
    <t>Docosahexaenoic Acid Supplementation is Not Anti-Inflammatory in Adipose Tissue of Healthy Obese Postmenopausal Women.</t>
  </si>
  <si>
    <t>An 18-mo randomized, double-blind, placebo-controlled trial of DHA-rich fish oil to prevent age-related cognitive decline in cognitively normal older adults.</t>
  </si>
  <si>
    <t>A low-fat spread with added plant sterols and fish omega-3 fatty acids lowers serum triglyceride and LDL-cholesterol concentrations in individuals with modest hypercholesterolaemia and hypertriglyceridaemia.</t>
  </si>
  <si>
    <t>Neurocognitive effects of an omega-3 fatty acid and vitamins E+C in schizophrenia: A randomised controlled trial.</t>
  </si>
  <si>
    <t>A Mediterranean-style dietary intervention supplemented with fish oil improves diet quality and mental health in people with depression: A randomized controlled trial (HELFIMED).</t>
  </si>
  <si>
    <t>Postprandial long-chain n-3 polyunsaturated fatty acid response to krill oil and fish oil consumption in healthy women: a randomised controlled, single-dose, crossover study.</t>
  </si>
  <si>
    <t>Omega-3 supplements reduce self-reported physical aggression in healthy adults.</t>
  </si>
  <si>
    <t>Docosahexaenoic acid for reading, working memory and behavior in UK children aged 7-9: A randomized controlled trial for replication (the DOLAB II study).</t>
  </si>
  <si>
    <t>Evaluation of dietary supplementation of omega-3 polyunsaturated fatty acids as an adjunct to scaling and root planing on salivary interleukin-1β levels in patients with chronic periodontitis: A clinico-immunological study.</t>
  </si>
  <si>
    <t>Abnormal lipoprotein oxylipins in metabolic syndrome and partial correction by omega-3 fatty acids.</t>
  </si>
  <si>
    <t>An infant formula containing dairy lipids increased red blood cell membrane Omega 3 fatty acids in 4 month-old healthy newborns: a randomized controlled trial.</t>
  </si>
  <si>
    <t>Acute supplementation with eicosapentaenoic acid reduces platelet microparticle activity in healthy subjects.</t>
  </si>
  <si>
    <t>A randomized controlled intervention with fish oil versus sunflower oil from 9 to 18 months of age: exploring changes in growth and skinfold thicknesses.</t>
  </si>
  <si>
    <t>No effect of 12 weeks' supplementation with 1 g DHA-rich or EPA-rich fish oil on cognitive function or mood in healthy young adults aged 18-35 years.</t>
  </si>
  <si>
    <t>DHA-rich oil modulates the cerebral haemodynamic response to cognitive tasks in healthy young adults: a near IR spectroscopy pilot study.</t>
  </si>
  <si>
    <t>Supplementation of n3 long-chain polyunsaturated fatty acid synergistically decreases insulin resistance with weight loss of obese prepubertal and pubertal children.</t>
  </si>
  <si>
    <t>Omega-3 fatty acids administered in phosphatidylserine improved certain aspects of high chronic stress in men.</t>
  </si>
  <si>
    <t>Margarines fortified with α-linolenic acid, eicosapentaenoic acid, or docosahexaenoic acid alter the fatty acid composition of erythrocytes but do not affect the antioxidant status of healthy adults.</t>
  </si>
  <si>
    <t>Improved working memory but no effect on striatal vesicular monoamine transporter type 2 after omega-3 polyunsaturated fatty acid supplementation.</t>
  </si>
  <si>
    <t>[Effects of omega-3 polyunsaturated fatty acids on the state of insulin resistance, the content of some pro- and antiinflammatory factors in patients with type 2 diabetes mellitus and cardiovascular autonomic neuropathy].</t>
  </si>
  <si>
    <t>Molecular fingerprints of the human fecal microbiota from 9 to 18 months old and the effect of fish oil supplementation.</t>
  </si>
  <si>
    <t>The effects of the oral administration of fish oil concentrate on the release and the metabolism of [14C]arachidonic acid and [14C]eicosapentaenoic acid by human platelets.</t>
  </si>
  <si>
    <t>The effects of dietary omega-3 polyunsaturated fatty acids on erythrocyte membrane phospholipids, erythrocyte deformability and blood viscosity in healthy volunteers.</t>
  </si>
  <si>
    <t>[Effects of omega-3-fatty acids on the prostaglandin system in healthy probands].</t>
  </si>
  <si>
    <t>Transient aggregation resistance of human blood platelets in fresh plasma. II. Physiological relevance: influence of fish oil.</t>
  </si>
  <si>
    <t>Dietary supplementation with omega-3-polyunsaturated fatty acids decreases mononuclear cell proliferation and interleukin-1 beta content but not monokine secretion in healthy and insulin-dependent diabetic individuals.</t>
  </si>
  <si>
    <t>Long-term supplementation with n-3 fatty acids, II: Effect on neutrophil and monocyte chemotaxis.</t>
  </si>
  <si>
    <t>Influence of a single parenteral application of a 10% fish oil emulsion on plasma fatty acid pattern and the function of thrombocytes in young adult men.</t>
  </si>
  <si>
    <t>Dietary fish oil-induced changes in the distribution of alpha-tocopherol, retinol, and beta-carotene in plasma, red blood cells, and platelets: modulation by vitamin E.</t>
  </si>
  <si>
    <t>Caffeine-induced hypercalciuria and renal prostaglandins: effect of aspirin and n-3 polyunsaturated fatty acids.</t>
  </si>
  <si>
    <t>No effect of dietary fish oil on renal hemodynamics, tubular function, and renal functional reserve in long-term renal transplant recipients.</t>
  </si>
  <si>
    <t>The effect of n-3 fatty acids on neutrophil chemiluminescence.</t>
  </si>
  <si>
    <t>Dietary fish oil supplementation alters leukocyte function and cytokine production in healthy women.</t>
  </si>
  <si>
    <t>Prolonged inhibition of platelet aggregation after n-3 fatty acid ethyl ester ingestion by healthy volunteers.</t>
  </si>
  <si>
    <t>Effects of fish oil on metabolic responses to oral fructose and glucose loads in healthy humans.</t>
  </si>
  <si>
    <t>No effect of a very low dose of n-3 fatty acids on monocyte function in healthy humans.</t>
  </si>
  <si>
    <t>Anomalous phospholipid n-6 polyunsaturated fatty acid composition in idiopathic calcium nephrolithiasis.</t>
  </si>
  <si>
    <t>Lipid peroxidation during n-3 fatty acid and vitamin E supplementation in humans.</t>
  </si>
  <si>
    <t>Effect of dietary fish oil on body fat mass and basal fat oxidation in healthy adults.</t>
  </si>
  <si>
    <t>n-3 fatty acids do not decrease plasma endothelin levels in healthy individuals.</t>
  </si>
  <si>
    <t>Effects of highly purified eicosapentaenoic acid and docosahexaenoic acid on fatty acid absorption, incorporation into serum phospholipids and postprandial triglyceridemia.</t>
  </si>
  <si>
    <t>Dietary supplementation with omega 3 and omega 6 fatty acids reduces induced white blood cell aggregation in healthy volunteers.</t>
  </si>
  <si>
    <t>Lipid peroxidation of isolated chylomicrons and oxidative status in plasma after intake of highly purified eicosapentaenoic or docosahexaenoic acids.</t>
  </si>
  <si>
    <t>The beneficial effects of omega-3 and omega-6 essential fatty acid supplementation on red blood cell rheology.</t>
  </si>
  <si>
    <t>Heart rate variability and fatty acid content of blood cell membranes: a dose-response study with n-3 fatty acids.</t>
  </si>
  <si>
    <t>Dietary supplementation with eicosapentaenoic acid, but not with other long-chain n-3 or n-6 polyunsaturated fatty acids, decreases natural killer cell activity in healthy subjects aged &gt;55 y.</t>
  </si>
  <si>
    <t>Dietary supplementation with gamma-linolenic acid or fish oil decreases T lymphocyte proliferation in healthy older humans.</t>
  </si>
  <si>
    <t>The acute and short-time effect of supplementation with the combination of n-3 fatty acids and acetylsalicylic acid on platelet function and plasma lipids.</t>
  </si>
  <si>
    <t>Acute ingestion of a meal rich in n-3 polyunsaturated fatty acids results in rapid gastric emptying in humans.</t>
  </si>
  <si>
    <t>EPA, but not DHA, decreases mean platelet volume in normal subjects.</t>
  </si>
  <si>
    <t>Selective partitioning of dietary fatty acids into the VLDL TG pool in the early postprandial period.</t>
  </si>
  <si>
    <t>Effects of enhanced consumption of fruit and vegetables on plasma antioxidant status and oxidative resistance of LDL in smokers supplemented with fish oil.</t>
  </si>
  <si>
    <t>Soluble adhesion molecules in healthy subjects: a dose-response study using n-3 fatty acids.</t>
  </si>
  <si>
    <t>Docosahexaenoic acid supplementation in vegetarians effectively increases omega-3 index: a randomized trial.</t>
  </si>
  <si>
    <t>Fish oils produce anti-inflammatory effects and improve body weight in severe heart failure.</t>
  </si>
  <si>
    <t>Fish oil, insulin sensitivity, insulin secretion and glucose tolerance in healthy people: is there any effect of fish oil supplementation in relation to the type of background diet and habitual dietary intake of n-6 and n-3 fatty acids?</t>
  </si>
  <si>
    <t>The effects of fish oil and high or low linoleic acid intake on fatty acid composition of human peripheral blood mononuclear cells.</t>
  </si>
  <si>
    <t>Assessing the effect of docosahexaenoic acid on cognitive functions in healthy, preschool children: a randomized, placebo-controlled, double-blind study.</t>
  </si>
  <si>
    <t>Effect of dietary n-3 polyunsaturated fatty acids on plasma total and high-molecular-weight adiponectin concentrations in overweight to moderately obese men and women.</t>
  </si>
  <si>
    <t>Effects of dietary alpha-linolenic acid, eicosapentaenoic acid or docosahexaenoic acid on parameters of glucose metabolism in healthy volunteers.</t>
  </si>
  <si>
    <t>Eicosapentaenoic acid decreases postprandial beta-hydroxybutyrate and free fatty acid responses in healthy young and elderly.</t>
  </si>
  <si>
    <t>Docosahexaenoic acid supplementation and time at achievement of gross motor milestones in healthy infants: a randomized, prospective, double-blind, placebo-controlled trial.</t>
  </si>
  <si>
    <t>Acute consumption of fish oil improves postprandial VLDL profiles in healthy men aged 50-65 years.</t>
  </si>
  <si>
    <t>Supplementation with Eskimo Skin Care improves skin elasticity in women. A pilot study.</t>
  </si>
  <si>
    <t>The effects of whole milk and infant formula on growth and IGF-I in late infancy.</t>
  </si>
  <si>
    <t>Cognitive and mood effects of 8 weeks' supplementation with 400 mg or 1000 mg of the omega-3 essential fatty acid docosahexaenoic acid (DHA) in healthy children aged 10-12 years.</t>
  </si>
  <si>
    <t>Effect of 2-y n-3 long-chain polyunsaturated fatty acid supplementation on cognitive function in older people: a randomized, double-blind, controlled trial.</t>
  </si>
  <si>
    <t>Effect of n-3 fatty acid supplementation on urinary risk factors for calcium oxalate stone formation.</t>
  </si>
  <si>
    <t>Omega-3 fatty acids modulate collagen signaling in human platelets.</t>
  </si>
  <si>
    <t>Effects of EPA, γ-linolenic acid or coenzyme Q10 on serum prostate-specific antigen levels: a randomised, double-blind trial.</t>
  </si>
  <si>
    <t>Supplemental intravenous n-3 fatty acids and n-3 fatty acid status and outcome in critically ill elderly patients in the ICU receiving enteral nutrition.</t>
  </si>
  <si>
    <t>Eicosapentaenoic and docosahexaenoic acid supplementations reduce platelet aggregation and hemostatic markers differentially in men and women.</t>
  </si>
  <si>
    <t>Effects of krill oil containing n-3 polyunsaturated fatty acids in phospholipid form on human brain function: a randomized controlled trial in healthy elderly volunteers.</t>
  </si>
  <si>
    <t>Fish oil omega-3 fatty acids partially prevent lipid-induced insulin resistance in human skeletal muscle without limiting acylcarnitine accumulation.</t>
  </si>
  <si>
    <t>Phase 1 study of the effect of icosapent ethyl on warfarin pharmacokinetic and anticoagulation parameters.</t>
  </si>
  <si>
    <t>The influence of different fats on postprandial triglyceridemia in normal weight, overweight and obese people.</t>
  </si>
  <si>
    <t>Effect of a nutritional supplement on hair loss in women.</t>
  </si>
  <si>
    <t>Omega-3 fatty acids and stress-induced changes to mood and cognition in healthy individuals.</t>
  </si>
  <si>
    <t>Circulating irisin and glucose metabolism in overweight/obese women: effects of α-lipoic acid and eicosapentaenoic acid.</t>
  </si>
  <si>
    <t>Fish oil-derived n-3 PUFA therapy increases muscle mass and function in healthy older adults.</t>
  </si>
  <si>
    <t>The effects of n-3 long-chain polyunsaturated fatty acid supplementation on AGEs and sRAGE in type 2 diabetes mellitus.</t>
  </si>
  <si>
    <t>Phospholipid Species in Newborn and 4 Month Old Infants after Consumption of Different Formulas or Breast Milk.</t>
  </si>
  <si>
    <t>Effect of diets rich in either saturated fat or n-6 polyunsaturated fatty acids and supplemented with long-chain n-3 polyunsaturated fatty acids on plasma lipoprotein profiles.</t>
  </si>
  <si>
    <t>Omega-3 versus isoflavones in the control of vasomotor symptoms in postmenopausal women.</t>
  </si>
  <si>
    <t>Safety, Tolerability, and Pharmacokinetics of Single and Multiple Oral Doses of an Omega-3-Carboxylic Acid Formulation in Healthy Male Japanese Subjects: A Phase 1 Single-Blind, Randomized, Placebo-Controlled Trial.</t>
  </si>
  <si>
    <t>A randomised trial of the effect of omega-3 polyunsaturated fatty acid supplements on the human intestinal microbiota.</t>
  </si>
  <si>
    <t>Visual acuity, erythrocyte fatty acid composition, and growth in term infants fed formulas with long chain polyunsaturated fatty acids for one year. Ross Pediatric Lipid Study.</t>
  </si>
  <si>
    <t>A randomized controlled trial of early dietary supply of long-chain polyunsaturated fatty acids and mental development in term infants.</t>
  </si>
  <si>
    <t>Fish oil supplementation improves visual evoked potentials in children with phenylketonuria.</t>
  </si>
  <si>
    <t>A randomized controlled trial of long-chain polyunsaturated fatty acid supplementation of formula in term infants after weaning at 6 wk of age.</t>
  </si>
  <si>
    <t>Visual function in breast-fed term infants weaned to formula with or without long-chain polyunsaturates at 4 to 6 months: a randomized clinical trial.</t>
  </si>
  <si>
    <t>Visual acuity and cognitive outcomes at 4 years of age in a double-blind, randomized trial of long-chain polyunsaturated fatty acid-supplemented infant formula.</t>
  </si>
  <si>
    <t>Omega-3 LC-PUFA supply and neurological outcomes in children with phenylketonuria (PKU).</t>
  </si>
  <si>
    <t>Does dietary DHA improve neural function in children? Observations in phenylketonuria.</t>
  </si>
  <si>
    <t>The effects of 90-day supplementation with the omega-3 essential fatty acid docosahexaenoic acid (DHA) on cognitive function and visual acuity in a healthy aging population.</t>
  </si>
  <si>
    <t>The effect of dietary supplementation with n-3 polyunsaturated fatty acids on the synthesis of interleukin-1 and tumor necrosis factor by mononuclear cells.</t>
  </si>
  <si>
    <t>Therapeutic potential of fish oil in the treatment of ulcerative colitis.</t>
  </si>
  <si>
    <t>No effect of human serum and erythrocytes enriched in n-3 fatty acids by oral intake on Plasmodium falciparum blood stage parasites in vitro.</t>
  </si>
  <si>
    <t>n-3 fatty acids induce oxidative modifications in human erythrocytes depending on dose and duration of dietary supplementation.</t>
  </si>
  <si>
    <t>Gender-specific inhibition of platelet aggregation following omega-3 fatty acid supplementation.</t>
  </si>
  <si>
    <t>Cod liver oil inhibits neutrophil and monocyte chemotaxis in healthy males.</t>
  </si>
  <si>
    <t>[Comparative effect of oral fat loads with saturated, omega-6 and omega-3 fatty acids before and after fish oil capsule therapy in healthy probands].</t>
  </si>
  <si>
    <t>Effects of aspirin on gastric mucosal prostaglandin E2 and F2 alpha content and on gastric mucosal injury in humans receiving fish oil or olive oil.</t>
  </si>
  <si>
    <t>Fish oil reduces ethanol-induced damage of the duodenal mucosa in humans.</t>
  </si>
  <si>
    <t>Effect of dietary fish oil on blood levels of free fatty acids, ketone bodies and triacylglycerol in humans.</t>
  </si>
  <si>
    <t>Abnormality in fatty acid composition of gastric mucosal phospholipids in patients with liver cirrhosis and its correction with a polyunsaturated fatty acid-enriched soft oil capsule.</t>
  </si>
  <si>
    <t>Fish oil reduces gastric acid secretion.</t>
  </si>
  <si>
    <t>Decreased oxidative stress in patients with ulcerative colitis supplemented with fish oil omega-3 fatty acids.</t>
  </si>
  <si>
    <t>Effect of fructose overfeeding and fish oil administration on hepatic de novo lipogenesis and insulin sensitivity in healthy men.</t>
  </si>
  <si>
    <t>Postprandial metabolism of docosapentaenoic acid (DPA, 22:5n-3) and eicosapentaenoic acid (EPA, 20:5n-3) in humans.</t>
  </si>
  <si>
    <t>Effect of Nutritionally Relevant Doses of Long-Chain N-3 Pufa on Lipid Status, Oxidative Stress and Inflammatory Markers in an Average Middle-Aged Serbian Population.</t>
  </si>
  <si>
    <t>Effects of oils rich in eicosapentaenoic and docosahexaenoic acids on immune cell composition and function in healthy humans.</t>
  </si>
  <si>
    <t>[The effect of alcoxyglycerols, squalene and n-3 fatty acid on some innate immunity parameters in healthy people].</t>
  </si>
  <si>
    <t>Dose-related effects of eicosapentaenoic acid on innate immune function in healthy humans: a comparison of young and older men.</t>
  </si>
  <si>
    <t>The effect of dietary fish oil-supplementation to healthy young men on oxidative burst measured by whole blood chemiluminescence.</t>
  </si>
  <si>
    <t>Effects of dietary fish oil supplementation on polymorphonuclear leukocyte inflammatory potential.</t>
  </si>
  <si>
    <t>Simple relationships exist between dietary linoleate and the n-6 fatty acids of human neutrophils and plasma.</t>
  </si>
  <si>
    <t>Metabolic characteristics of healthy adult males as affected by ingestion of a liquid nutritional formula containing fish oil, oligosaccharides, gum arabic and antioxidant vitamins.</t>
  </si>
  <si>
    <t>Effects of dietary fish oil and soy phosphatidylcholine on neutrophil fatty acid composition, superoxide release, and adhesion.</t>
  </si>
  <si>
    <t>Docosahexaenoic acid ingestion inhibits natural killer cell activity and production of inflammatory mediators in young healthy men.</t>
  </si>
  <si>
    <t>Low dose supplementation with two different marine oils does not reduce pro-inflammatory eicosanoids and cytokines in vivo.</t>
  </si>
  <si>
    <t>The effects of eicosapentaenoic acid-fortified food on inflammatory markers in healthy subjects--A randomized, placebo-controlled, double-blind study.</t>
  </si>
  <si>
    <t>Fatty acids platelets and oxidative markers following intravenous n-3 fatty acids administration in cystic fibrosis: An open pilot observational study.</t>
  </si>
  <si>
    <t>Influence of low-dose polyunsaturated fatty acids supplementation on the inflammatory response of healthy adults.</t>
  </si>
  <si>
    <t>Altered monocyte CD44 expression in peripheral arterial disease is corrected by fish oil supplementation.</t>
  </si>
  <si>
    <t>No effect of fish oil supplementation on serum inflammatory markers and their interrelationships: a randomized controlled trial in healthy, middle-aged individuals.</t>
  </si>
  <si>
    <t>Short-term infusion of a fish oil-based lipid emulsion modulates fatty acid status, but not immune function or (anti)oxidant balance: a randomized cross-over study.</t>
  </si>
  <si>
    <t>Effects of a nutraceutical formulation based on the combination of antioxidants and ω-3 essential fatty acids in the expression of inflammation and immune response mediators in tears from patients with dry eye disorders.</t>
  </si>
  <si>
    <t>Effects of ω-3 polyunsaturated fatty acids on plasma proteome in Rett syndrome.</t>
  </si>
  <si>
    <t>Short-term n-3 fatty acid supplementation but not aspirin increases plasma proresolving mediators of inflammation.</t>
  </si>
  <si>
    <t>Specialised pro-resolving mediators of inflammation in inflammatory arthritis.</t>
  </si>
  <si>
    <t>Specialized proresolving lipid mediators in patients with coronary artery disease and their potential for clot remodeling.</t>
  </si>
  <si>
    <t>High intake of fatty fish, but not of lean fish, improved postprandial glucose regulation and increased the n-3 PUFA content in the leucocyte membrane in healthy overweight adults: a randomised trial.</t>
  </si>
  <si>
    <t>Effect of Oral Docosahexaenoic Acid (DHA) Supplementation on DHA Levels and Omega-3 Index in Red Blood Cell Membranes of Breast Cancer Patients.</t>
  </si>
  <si>
    <t>Serum concentrations of matrix metalloproteinase-9, tissue inhibitor of matrix metalloproteinase-1 and alpha2-macroglobulin in healthy subjects after supplementation with different doses of marine n-3 fatty acids.</t>
  </si>
  <si>
    <t>Effects of fish oil supplementation on apolipoprotein B100 production and lipoprotein metabolism in normolipidaemic males.</t>
  </si>
  <si>
    <t>Dietary fatty acids make a rapid and substantial contribution to VLDL-triacylglycerol in the fed state.</t>
  </si>
  <si>
    <t>Effects of increasing docosahexaenoic acid intake in human healthy volunteers on lymphocyte activation and monocyte apoptosis.</t>
  </si>
  <si>
    <t>The effect of low-dose supplementation with n-3 polyunsaturated fatty acids on some risk markers of coronary heart disease.</t>
  </si>
  <si>
    <t>Fish Oil Supplementation Inhibits Platelet Aggregation and ATP Release Induced by Platelet-activating Factor and Other Agonists.</t>
  </si>
  <si>
    <t>Comparison of the effects of linseed oil and different doses of fish oil on mononuclear cell function in healthy human subjects.</t>
  </si>
  <si>
    <t>Inhibition of tumour necrosis factor-alpha and interleukin 6 production by mononuclear cells following dietary fish-oil supplementation in healthy men and response to antioxidant co-supplementation.</t>
  </si>
  <si>
    <t>Supplementation with omega3 polyunsaturated fatty acids and all-rac alpha-tocopherol alone and in combination failed to exert an anti-inflammatory effect in human volunteers.</t>
  </si>
  <si>
    <t>Influence of eicosapentaenoic acid, an omega-3 fatty acid, on ultraviolet-B generation of prostaglandin-E2 and proinflammatory cytokines interleukin-1 beta, tumor necrosis factor-alpha, interleukin-6 and interleukin-8 in human skin in vivo.</t>
  </si>
  <si>
    <t>Role of single nucleotide polymorphisms of pro-inflammatory cytokine genes in the relationship between serum lipids and inflammatory parameters, and the lipid-lowering effect of fish oil in healthy males.</t>
  </si>
  <si>
    <t>Omega-3 fatty acids effect on wound healing.</t>
  </si>
  <si>
    <t>Reduced ex vivo interleukin-6 production by dietary fish oil is not modified by linoleic acid intake in healthy men.</t>
  </si>
  <si>
    <t>Fish oil supplementation does not lower C-reactive protein or interleukin-6 levels in healthy adults.</t>
  </si>
  <si>
    <t>Fish oil supplementation with and without added vitamin E differentially modulates plasma antioxidant concentrations in healthy women.</t>
  </si>
  <si>
    <t>Dietary long-chain polyunsaturated fatty acids do not influence growth of term infants: A randomized clinical trial.</t>
  </si>
  <si>
    <t>Influence of dietary supplementation with long-chain n-3 or n-6 polyunsaturated fatty acids on blood inflammatory cell populations and functions and on plasma soluble adhesion molecules in healthy adults.</t>
  </si>
  <si>
    <t>Influence of very low dietary intake of marine oil on some functional aspects of immune cells in healthy elderly people.</t>
  </si>
  <si>
    <t>Dietary omega-3 fatty acid supplementation increases the rate of muscle protein synthesis in older adults: a randomized controlled trial.</t>
  </si>
  <si>
    <t>Oxidative stress in Rett syndrome: natural history, genotype, and variants.</t>
  </si>
  <si>
    <t>DHA supplementation improved both memory and reaction time in healthy young adults: a randomized controlled trial.</t>
  </si>
  <si>
    <t>Protective effect of fish oil supplementation on DNA damage induced by cigarette smoking.</t>
  </si>
  <si>
    <t>Fatty acids and sleep in UK children: subjective and pilot objective sleep results from the DOLAB study--a randomized controlled trial.</t>
  </si>
  <si>
    <t>Variable effects of 12 weeks of omega-3 supplementation on resting skeletal muscle metabolism.</t>
  </si>
  <si>
    <t>Effects of supplemental long-chain omega-3 fatty acids and erythrocyte membrane fatty acid content on circulating inflammatory markers in a randomized controlled trial of healthy adults.</t>
  </si>
  <si>
    <t>Fish oil supplementation and urinary oxalate excretion in normal subjects on a low-oxalate diet.</t>
  </si>
  <si>
    <t>Enhanced antioxidant capacity and anti-ageing biomarkers after diet micronutrient supplementation.</t>
  </si>
  <si>
    <t>Omega 3 (n-3) fatty acids down-regulate nuclear factor-kappa B (NF-κB) gene and blood cell adhesion molecule expression in patients with homozygous sickle cell disease.</t>
  </si>
  <si>
    <t>Red Blood Cell Docosapentaenoic Acid (DPA n-3) is Inversely Associated with Triglycerides and C-reactive Protein (CRP) in Healthy Adults and Dose-Dependently Increases Following n-3 Fatty Acid Supplementation.</t>
  </si>
  <si>
    <t>Fish oil regulates blood fatty acid composition and oxylipin levels in healthy humans: A comparison of young and older men.</t>
  </si>
  <si>
    <t>Anti-inflammatory nutritional intervention in patients with relapsing-remitting and primary-progressive multiple sclerosis: A pilot study.</t>
  </si>
  <si>
    <t>Dietary supplementation with low-dose omega-3 fatty acids reduces salivary tumor necrosis factor-α levels in patients with chronic periodontitis: a randomized controlled clinical study.</t>
  </si>
  <si>
    <t>Lack of effects of fish oil supplementation for 12 weeks on resting metabolic rate and substrate oxidation in healthy young men: A randomized controlled trial.</t>
  </si>
  <si>
    <t>High-quality fish oil has a more favourable effect than oxidised fish oil on intermediate-density lipoprotein and LDL subclasses: a randomised controlled trial.</t>
  </si>
  <si>
    <t>Phytosterols and Omega 3 Supplementation Exert Novel Regulatory Effects on Metabolic and Inflammatory Pathways: A Proteomic Study.</t>
  </si>
  <si>
    <t>Long-chain Polyunsaturated Fatty Acid Supplementation Improves Mood in Elderly Japanese Men.</t>
  </si>
  <si>
    <t>Effect of omega-3 fatty acid supplementation on platelet aggregability and platelet produced thromboxane.</t>
  </si>
  <si>
    <t>A dietary supplement attenuates IL-6 and CRP after eccentric exercise in untrained males.</t>
  </si>
  <si>
    <t>Fish oil supplementation does not alter energy efficiency in healthy males.</t>
  </si>
  <si>
    <t>Modification of blood antioxidant status and lipid profile in response to high-intensity endurance exercise after low doses of omega-3 polyunsaturated fatty acids supplementation in healthy volunteers.</t>
  </si>
  <si>
    <t>The calciotropic hormone response to omega-3 supple-mentation during long-term weight-bearing exercise training in post menopausal women.</t>
  </si>
  <si>
    <t>Effects of supplemental fish oil on resting metabolic rate, body composition, and salivary cortisol in healthy adults.</t>
  </si>
  <si>
    <t>Long-term aerobic exercise and omega-3 supplementation modulate osteoporosis through inflammatory mechanisms in post-menopausal women: a randomized, repeated measures study.</t>
  </si>
  <si>
    <t>Can a standard dose of eicosapentaenoic acid (EPA) supplementation reduce the symptoms of delayed onset of muscle soreness?</t>
  </si>
  <si>
    <t>Eicosapentaenoic Acid and Medium-Chain Triacylglycerol Structured Lipid Supplementation Improves Muscular Endurance Exercise Performance and Reduces Muscle Fatigue in Young Healthy Male.</t>
  </si>
  <si>
    <t>Effects of Supplementation with Omega-3 and Omega-6 Polyunsaturated Fatty Acids and Antioxidant Vitamins, Combined with High-Intensity Functional Training, on Exercise Performance and Body Composition: A Randomized, Double-Blind, Placebo-Controlled Trial.</t>
  </si>
  <si>
    <t>Krill oil supplementation improves transepidermal water loss, hydration and elasticity of the skin in healthy adults: Results from two randomized, double-blind, placebo-controlled, dose-finding pilot studies.</t>
  </si>
  <si>
    <t>Omega-3 supplementation changes the physical properties of leukocytes but not erythrocytes in healthy individuals: An exploratory trial.</t>
  </si>
  <si>
    <t>Machine Learning Metabolomics Profiling of Dietary Interventions from a Six-Week Randomised Trial.</t>
  </si>
  <si>
    <t>The effect of fish oil rich in cetoleic acid on the omega-3 index and skin quality.</t>
  </si>
  <si>
    <t>Synbiotic  DSM 32963 and n-3 PUFA Salt Composition Elevates Pro-Resolving Lipid Mediator Levels in Healthy Subjects: A Randomized Controlled Study.</t>
  </si>
  <si>
    <t>Effects of Supplemental Vitamin D3, Omega-3 Fatty Acids on Physical Performance Measures in VITamin D and OmegA-3 TriaL.</t>
  </si>
  <si>
    <t>Docosahexaenoic Acid Modulates Nonalcoholic Fatty Liver Disease by Suppressing Endocannabinoid System.</t>
  </si>
  <si>
    <t>Omega-3 fatty acid supplementation affects tryptophan metabolism during a 12-week endurance training in amateur runners: a randomized controlled trial.</t>
  </si>
  <si>
    <t>Euphausia pacifica emulsified oil powder improves sleep quality in partially sleep-restricted healthy volunteers.</t>
  </si>
  <si>
    <t>Evaluation of the effect of a dietary supplementation with a red yeast rice and fish oil-containing nutraceutical on lipid pattern, high sensitivity C-reactive protein, and endothelial function in moderately hypercholesterolaemic subjects: a double-blind, placebo-controlled, randomized clinical trial.</t>
  </si>
  <si>
    <t>Fish Oil Supplementation Modifies the Proteome, Lipidome, and Function of High-Density Lipoprotein: Findings from a Trial in Young Healthy Adults.</t>
  </si>
  <si>
    <t>A Randomized, Open-Label, Single-Dose, Crossover Study of the Comparative Bioavailability of EPA and DHA in a Novel Liquid Crystalline Nanoparticle-Based Formulation of ω-3 Acid Ethyl Ester Versus Omacor Soft Capsule among Healthy Adults.</t>
  </si>
  <si>
    <t>A microalgae docosahexaenoic acid supplement does not modify the influence of sex and diet on iron status in Spanish vegetarians or omnivores: A randomized placebo-controlled crossover study.</t>
  </si>
  <si>
    <t>Pharmacokinetics and Changes in Lipid Mediator Profiling after Consumption of Specialized Pro-Resolving Lipid-Mediator-Enriched Marine Oil in Healthy Subjects.</t>
  </si>
  <si>
    <t>Fish Oil Supplementation with Resistance Exercise Training Enhances Physical Function and Cardiometabolic Health in Postmenopausal Women.</t>
  </si>
  <si>
    <t>Microneedling with a Novel, n-3-PUFA-Rich Formulation Accelerates Inflammation Resolution to Improve Skin Recovery Outcomes in Adults with Healthy Skin.</t>
  </si>
  <si>
    <t>Immediate-release niacin and a monounsaturated fatty acid-rich meal on postprandial inflammation and monocyte characteristics in men with metabolic syndrome.</t>
  </si>
  <si>
    <t>Soft-capsule formulation of a re-esterified triglyceride omega-3 employing self-emulsifying technology and bioavailability evaluation in healthy volunteers.</t>
  </si>
  <si>
    <t>Efficacy of  Extract and/or an Omega-3-Based Product for Improving Pain and Function in People Older Than 40 Years with Persistent Knee Pain: A Randomized Double-Blind Controlled Clinical Trial.</t>
  </si>
  <si>
    <t>Eicosapentaenoic Acid and Medium-Chain Triacylglycerol Structured Lipids Improve Endurance Performance.</t>
  </si>
  <si>
    <t>Enhanced Production of EPA-Derived Anti-Inflammatory Metabolites after Oral Administration of a Novel Self-Emulsifying Highly Purified EPA Ethyl Ester Formulation (MND-2119).</t>
  </si>
  <si>
    <t>Effects of Long-Chain Polyunsaturated Fatty Acids in Combination with Lutein and Zeaxanthin on Episodic Memory in Healthy Older Adults.</t>
  </si>
  <si>
    <t>Meal-Based Intervention on Health Promotion in Middle-Aged Women: A Pilot Study.</t>
  </si>
  <si>
    <t>Comparison of the effects of a phospholipid-enhanced fish oil versus krill oil product on plasma levels of eicosapentaenoic and docosahexaenoic acids after acute administration: A randomized, double-blind, crossover study.</t>
  </si>
  <si>
    <t>Prolonged experimental sleep disturbance affects the inflammatory resolution pathways in healthy humans.</t>
  </si>
  <si>
    <t>A combined DHA-rich fish oil and cocoa flavanols intervention does not improve cognition or brain structure in older adults with memory complaints: results from the CANN randomized, controlled parallel-design study.</t>
  </si>
  <si>
    <t>Differential effects of high dose omega-3 fatty acids on metabolism and inflammation in patients with obesity: eicosapentaenoic and docosahexaenoic acid supplementation.</t>
  </si>
  <si>
    <t>Omega-3 fatty acids reduce depressive symptoms only among the socially stressed: A corollary of the social signal transduction theory of depression.</t>
  </si>
  <si>
    <t>Effects of antioxidant supplementation on bone mineral density, bone mineral content and bone structure in healthy men during 60 days of 6° head-down tilt bed rest: Results from a randomised controlled trial.</t>
  </si>
  <si>
    <t>Erythrocyte fatty acids in multiple sclerosis.</t>
  </si>
  <si>
    <t>EFFICACY OF COMPREHENSIVE TREATMENT OF NONALCOHOLIC FATTY LIVER DISEASE IN PATIENTS WITH PREDIABETES.</t>
  </si>
  <si>
    <t>The secondary bile acid isoursodeoxycholate correlates with post-prandial lipemia, inflammation, and appetite and changes post-bariatric surgery.</t>
  </si>
  <si>
    <t>Equal bioavailability of omega-3 PUFA from Calanus oil, fish oil and krill oil: A 12-week randomized parallel study.</t>
  </si>
  <si>
    <t>The effect of fish oil supplementation on resistance training-induced adaptations.</t>
  </si>
  <si>
    <t>Underpinning the Food Matrix Regulation of Postexercise Myofibrillar Protein Synthesis by Comparing Salmon Ingestion With the Sum of Its Isolated Nutrients in Healthy Young Adults.</t>
  </si>
  <si>
    <t>Effect of omega-3 ethyl esters on the triglyceride-rich lipoprotein response to endotoxin challenge in healthy young men.</t>
  </si>
  <si>
    <t>Impacts of Eccentric Resistance Exercise on DNA Methylation of Candidate Genes for Inflammatory Cytokines in Skeletal Muscle and Leukocytes of Healthy Males.</t>
  </si>
  <si>
    <t>Perilla seed oil improves bone health by inhibiting bone resorption in healthy Japanese adults: A 12-month, randomized, double-blind, placebo-controlled trial.</t>
  </si>
  <si>
    <t>Oxylipin status, before and after LC n-3 PUFA supplementation, has little relationship with skeletal muscle biology in older adults at risk of sarcopenia.</t>
  </si>
  <si>
    <t>Comparative membrane incorporation of omega-3 fish oil triglyceride preparations differing by degree of re-esterification: A sixteen-week randomized intervention trial.</t>
  </si>
  <si>
    <t>Consumption of Hen Eggs Enriched with  Polyunsaturated Fatty Acids, Selenium, Vitamin E and Lutein Incites Anti-Inflammatory Conditions in Young, Healthy Participants - A Randomized Study.</t>
  </si>
  <si>
    <t>Effects of Vitamin D, Omega-3 Fatty Acids and a Home Exercise Program on Prevention of Pre-Frailty in Older Adults: The DO-HEALTH Randomized Clinical Trial.</t>
  </si>
  <si>
    <t>Association between Adherence to the Healthy Food Pyramid and Breast Milk Fatty Acids in the First Month of Lactation.</t>
  </si>
  <si>
    <t>Docosahexaenoic Acid Levels and Omega-3 Index, but Not Eicosapentaenoic Acid Levels, Are Associated With Improved Cognition in Cognitively Healthy Subjects With Coronary Artery Disease.</t>
  </si>
  <si>
    <t>Effects of a Mediterranean Diet Intervention on Anti- and Pro-Inflammatory Eicosanoids, Epithelial Proliferation, and Nuclear Morphology in Biopsies of Normal Colon Tissue.</t>
  </si>
  <si>
    <t>Models predict change in plasma triglyceride concentrations and long-chain n-3 polyunsaturated fatty acid proportions in healthy participants after fish oil intervention.</t>
  </si>
  <si>
    <t>Changes in fatty acid levels after consumption of a novel docosahexaenoic supplement from algae: a crossover randomized controlled trial in omnivorous, lacto-ovo vegetarians and vegans.</t>
  </si>
  <si>
    <t>Potentially Beneficial Effects on Healthy Aging by Supplementation of the EPA-Rich Microalgae  or Its Supernatant-A Randomized Controlled Pilot Trial in Elderly Individuals.</t>
  </si>
  <si>
    <t>Effect of Docosahexaenoic Acid and Eicosapentaenoic Acid Supplementation on Sleep Quality in Healthy Subjects: A Randomized, Double-Blinded, Placebo-Controlled Trial.</t>
  </si>
  <si>
    <t>Effects of an Omega-3 Supplemented, High-Protein Diet in Combination with Vibration and Resistance Exercise on Muscle Power and Inflammation in Old Adults: A Pilot Randomized Controlled Trial.</t>
  </si>
  <si>
    <t>Pharmacokinetics of Single and Multiple Oral Administration of a Self-emulsifying Formulation of Highly Purified Eicosapentaenoic Acid Ethyl Ester (MND-2119) Compared With the Nonself-emulsifying Formulation in Healthy Male Subjects.</t>
  </si>
  <si>
    <t>Fish oil administration combined with resistance exercise training improves strength, resting metabolic rate, and inflammation in older adults.</t>
  </si>
  <si>
    <t>Pharmacokinetics of a single dose of novel curcumin formulations mixed with fish oils in healthy humans.</t>
  </si>
  <si>
    <t>Docosahexaenoic Acid Effect on Prenatal Exposure to Arsenic and Atopic Dermatitis in Mexican Preschoolers.</t>
  </si>
  <si>
    <t>A Randomized Trial of the Effects of Dietary n3-PUFAs on Skeletal Muscle Function and Acute Exercise Response in Healthy Older Adults.</t>
  </si>
  <si>
    <t>Effect of Vitamin D3 and Omega-3 Fatty Acid Supplementation on Risk of Frailty: An Ancillary Study of a Randomized Clinical Trial.</t>
  </si>
  <si>
    <t>Calanus Oil Supplementation Does Not Further Improve Short-Term Memory or Brain-Derived Neurotrophic Factor in Older Women Who Underwent Exercise Training.</t>
  </si>
  <si>
    <t>No Effect of Calanus Oil on Maximal Oxygen Uptake in Healthy Participants: A Randomized Controlled Study.</t>
  </si>
  <si>
    <t>Association between intake of marine fat and adiposity development among children ages 2 to 6 y: Substitution analyses from the Healthy Start intervention study.</t>
  </si>
  <si>
    <t>Krill oil improved osteoarthritic knee pain in adults with mild to moderate knee osteoarthritis: a 6-month multicenter, randomized, double-blind, placebo-controlled trial.</t>
  </si>
  <si>
    <t>Dietary PUFA Preferably Modify Ethanolamine-Containing Glycerophospholipids of the Human Plasma Lipidome.</t>
  </si>
  <si>
    <t>Reduced gut microbial diversity in familial hypercholesterolemia with no effect of omega-3 polyunsaturated fatty acids intervention - a pilot trial.</t>
  </si>
  <si>
    <t>Fish oil blunts lung function decrements induced by acute exposure to ozone in young healthy adults: A randomized trial.</t>
  </si>
  <si>
    <t>Effects of Omega-3 and Antioxidant Cocktail Supplement on Prolonged Bed Rest: Results from Serum Proteome and Sphingolipids Analysis.</t>
  </si>
  <si>
    <t>Pharmacokinetics of Icosapent Ethyl: An Open-Label, Multiple Oral Dose, Parallel Design Study in Healthy Chinese Subjects.</t>
  </si>
  <si>
    <t>Efficacy of Marine ω-3 Fatty Acid Supplementation vs Placebo in Reducing Incidence of Dry Eye Disease in Healthy US Adults: A Randomized Clinical Trial.</t>
  </si>
  <si>
    <t>Postprandial Effects of Salmon Fishmeal and Whey on Metabolic Markers in Serum and Gene Expression in Liver Cells.</t>
  </si>
  <si>
    <t>The effect of krill oil supplementation on skeletal muscle function and size in older adults: A randomised controlled trial.</t>
  </si>
  <si>
    <t>Long-chain Omega-3 fatty acids supplementation and cognitive performance throughout adulthood: A 6-month randomized controlled trial.</t>
  </si>
  <si>
    <t>Infant Formula Supplemented With Milk Fat Globule Membrane, Long-Chain Polyunsaturated Fatty Acids, and Synbiotics Is Associated With Neurocognitive Function and Brain Structure of Healthy Children Aged 6 Years: The COGNIS Study.</t>
  </si>
  <si>
    <t>Dietetic intervention in psoriatic arthritis: the DIETA trial.</t>
  </si>
  <si>
    <t>A Randomized Trial of ω-3 Fatty Acid Supplementation and Circulating Lipoprotein Subclasses in Healthy Older Adults.</t>
  </si>
  <si>
    <t>The effect of n-3 polyunsaturated fatty acids-enriched hen eggs consumption on IgG and total plasma protein N-glycosylation in healthy individuals and cardiovascular patients.</t>
  </si>
  <si>
    <t>Transgenic Canola Oil Improved Blood Omega-3 Profiles: A Randomized, Placebo-Controlled Trial in Healthy Adults.</t>
  </si>
  <si>
    <t>Serum CathepsinD in pregnancy: Relation with metabolic and inflammatory markers and effects of fish oils and probiotics.</t>
  </si>
  <si>
    <t>Supplemental Protein and a Multinutrient Beverage Speed Wound Healing after Acute Sleep Restriction in Healthy Adults.</t>
  </si>
  <si>
    <t>Immunomodulatory Effects of Omega-3 Fatty Acids in Patients with Differentiated Thyroid Cancer Before or After Radioiodine Ablation.</t>
  </si>
  <si>
    <t>B-Cell Homeostasis Is Maintained During Two Months of Head-Down Tilt Bed Rest With or Without Antioxidant Supplementation.</t>
  </si>
  <si>
    <t>Effects of vitamin D, omega-3 fatty acids, and a simple home strength exercise program on fall prevention: the DO-HEALTH randomized clinical trial.</t>
  </si>
  <si>
    <t>Bioequivalence of long-chain omega-3 polyunsaturated fatty acids from foods enriched with a novel vegetable-based omega-3 delivery system compared to gel capsules: a randomized controlled cross-over acute trial.</t>
  </si>
  <si>
    <t>Omega-3 fatty acid, carotenoid and vitamin E supplementation improves working memory in older adults: A randomised clinical trial.</t>
  </si>
  <si>
    <t>Oral Bioavailability of Omega-3 Fatty Acids and Carotenoids from the Microalgae  in Healthy Young Adults.</t>
  </si>
  <si>
    <t>Enrichment of n-3 containing ether phospholipids in plasma after 30 days of krill oil compared with fish oil supplementation.</t>
  </si>
  <si>
    <t>The influence of dietary intake of omega-3 polyunsaturated fatty acids on the association between short-term exposure to ambient nitrogen dioxide and respiratory and cardiovascular outcomes among healthy adults.</t>
  </si>
  <si>
    <t>Intake of Docosahexaenoic Acid-Enriched Milk Beverage Prevents Age-Related Cognitive Decline and Decreases Serum Bone Resorption Marker Levels.</t>
  </si>
  <si>
    <t>The Impact of Short-Term Shark Liver Oil Supplementation on the Fatty Acid Composition of Erythrocyte Membranes.</t>
  </si>
  <si>
    <t>The ALGOVUE Clinical Trial: Effects of the Daily Consumption of Eggs Enriched with Lutein and Docosahexaenoic Acid on Plasma Composition and Macular Pigment Optical Density.</t>
  </si>
  <si>
    <t>Short-Term Intake of Yellowstripe Scad versus Salmon Did Not Induce Similar Effects on Lipid Profile and Inflammatory Markers among Healthy Overweight Adults despite Their Comparable EPA+DHA Content.</t>
  </si>
  <si>
    <t>Effect of Vitamin D3 in combination with Omega-3 Polyunsaturated Fatty Acids on NETosis in Type 2 Diabetes Mellitus Patients.</t>
  </si>
  <si>
    <t>Dietary Supplementation with Transgenic  Oil Containing 20:5n-3 and 22:6n-3 or Fish Oil Induces Differential Changes in the Transcriptome of CD3 T Lymphocytes.</t>
  </si>
  <si>
    <t>APOE Genotype Modifies the Plasma Oxylipin Response to Omega-3 Polyunsaturated Fatty Acid Supplementation in Healthy Individuals.</t>
  </si>
  <si>
    <t>The Influence of Prenatal DHA Supplementation on Individual Domains of Behavioral Functioning in School-Aged Children: Follow-Up of a Randomized Controlled Trial.</t>
  </si>
  <si>
    <t>A Single Dose of Marine  Increases Plasma Concentrations of Lutein, β-Carotene and Zeaxanthin in Healthy Male Volunteers.</t>
  </si>
  <si>
    <t>Dietary Fat Chain Length, Saturation, and PUFA Source Acutely Affect Diet-Induced Thermogenesis but Not Satiety in Adults in a Randomized, Crossover Trial.</t>
  </si>
  <si>
    <t>The combined effect of lifestyle intervention and antioxidant therapy on sperm DNA fragmentation and seminal oxidative stress in IVF patients: a pilot study.</t>
  </si>
  <si>
    <t>CONDITION OF FETURES AND NEWBORNS FROM WOMEN WITH INFERTILITY TREATED WITH ASSISTED REPRODUCTIVE TECHNOLOGIES AND WITH CONCOMITANT INTRAHEPATIC CHOLESTASIS.</t>
  </si>
  <si>
    <t>DHA-Rich Fish Oil Increases the Omega-3 Index in Healthy Adults and Slows Resting Heart Rate without Altering Cardiac Autonomic Reflex Modulation.</t>
  </si>
  <si>
    <t>ω-3 fatty acid alleviates virus-induced myocardial injury by regulating TLR4 and TLR3 expression.</t>
  </si>
  <si>
    <t>Effects of 12-Week Multivitamin and Omega-3 Supplementation on Micronutrient Levels and Red Blood Cell Fatty Acids in Pre-menopausal Women.</t>
  </si>
  <si>
    <t>Dietary Interventions Reduce Traditional and Novel Cardiovascular Risk Markers by Altering the Gut Microbiome and Their Metabolites.</t>
  </si>
  <si>
    <t>Effects of omega-3 supplementation on muscle damage after resistance exercise in young women: a randomized placebo-controlled trial.</t>
  </si>
  <si>
    <t>Antioxidant balance in plasma of patients on home parenteral nutrition: A pilot study comparing three different lipid emulsions.</t>
  </si>
  <si>
    <t>THE EFFECT OF COMPREHENSIVE TREATMENT OF PATIENTS WITH NON-ALCOHOLIC FATTY LIVER DISEASE IN COMBINATION WITH PREDIABETES ON THE LIPID PROFILE.</t>
  </si>
  <si>
    <t>[Effects of the intake of dairy products naturally enriched with selenium and omega-3 polyunsaturated fatty acids in a sample of postmenopausal women with metabolic syndrome: a randomized, triple-blind, placebo-controlled clinical trial].</t>
  </si>
  <si>
    <t>Emotion-Related Network Reorganization Following Fish Oil Supplementation in Depressed Bipolar Offspring: An fMRI Graph-Based Connectome Analysis.</t>
  </si>
  <si>
    <t>Time Course and Sex Effects of α-Linolenic Acid-Rich and DHA-Rich Supplements on Human Plasma Oxylipins: A Randomized Double-Blind Crossover Trial.</t>
  </si>
  <si>
    <t>Effect of n-3 PUFA on extracellular matrix protein turnover in patients with psoriatic arthritis: a randomized, double-blind, placebo-controlled trial.</t>
  </si>
  <si>
    <t>Dietary Intake of -3 PUFA-Enriched Hen Eggs Changes Inflammatory Markers' Concentration and Treg/Th17 Cells Distribution in Blood of Young Healthy Adults-A Randomised Study.</t>
  </si>
  <si>
    <t>Salmon food matrix influences digestion and bioavailability of long-chain omega-3 polyunsaturated fatty acids.</t>
  </si>
  <si>
    <t>Supplementation with oil rich in eicosapentaenoic acid, but not in docosahexaenoic acid, improves global cognitive function in healthy, young adults: results from randomized controlled trials.</t>
  </si>
  <si>
    <t>Effects of two months of bed rest and antioxidant supplementation on attentional processing.</t>
  </si>
  <si>
    <t>Signature of Circulating Biomarkers in Recurrent Non-Infectious Anterior Uveitis. Immunomodulatory Effects of DHA-Triglyceride. A Pilot Study.</t>
  </si>
  <si>
    <t>Changes in Serum, Red Blood Cell, and Colonic Fatty Acids in a Personalized Omega-3 Fatty Acid Supplementation Trial.</t>
  </si>
  <si>
    <t>Nitrosative Redox Homeostasis and Antioxidant Response Defense in Disused  Muscle in Long-Term Bedrest (Toulouse Cocktail Study).</t>
  </si>
  <si>
    <t>[Hydrophilic and lipophilic nutrients for the treatment of male idiopathic infertility: a randomized, comparative, open-label, multicenter, prospective, controlled study].</t>
  </si>
  <si>
    <t>Antioxidant Supplementation Does Not Affect Bone Turnover Markers During 60 Days of 6° Head-Down Tilt Bed Rest: Results from an Exploratory Randomized Controlled Trial.</t>
  </si>
  <si>
    <t>The Effect of Omega-3 Fatty Acids on Thromboxane, Brain-Derived Neurotrophic Factor, Homocysteine, and Vitamin D in Depressive Children and Adolescents: Randomized Controlled Trial.</t>
  </si>
  <si>
    <t>Omega-3 fatty acids ameliorate vascular inflammation: A rationale for their atheroprotective effects.</t>
  </si>
  <si>
    <t>Two weeks of single-leg immobilization alters intramyocellular lipid storage characteristics in healthy, young women.</t>
  </si>
  <si>
    <t>ω-3 Ethyl ester results in better cognitive function at 12 and 30 months than control in cognitively healthy subjects with coronary artery disease: a secondary analysis of a randomized clinical trial.</t>
  </si>
  <si>
    <t>Influence of a Low-Carbohydrate and Rich in Omega-3 Fatty Acids, Ascorbic Acid, Antioxidants, and Fiber Diet on Clinical Outcomes in Patients with Chronic Gingivitis: A Randomized Controlled Trial.</t>
  </si>
  <si>
    <t>Exploring the effects of oily fish consumption on measures of acute and long-term stress in healthy 8-9-year-old children: the FiSK Junior randomised trial.</t>
  </si>
  <si>
    <t>Positive effects of folic acid supplementation on cognitive aging are dependent on ω-3 fatty acid status: a post hoc analysis of the FACIT trial.</t>
  </si>
  <si>
    <t>Effect of Differently Fed Farmed Gilthead Sea Bream Consumption on Platelet Aggregation and Circulating Haemostatic Markers among Apparently Healthy Adults: A Double-Blind Randomized Crossover Trial.</t>
  </si>
  <si>
    <t>Sleep and physical activity in healthy 8-9-year-old children are affected by oily fish consumption in the FiSK Junior randomized trial.</t>
  </si>
  <si>
    <t>The effect of Omega-3 polyunsaturated fatty acid supplementation on exercise-induced muscle damage.</t>
  </si>
  <si>
    <t>Differential Effects of DHA- and EPA-Rich Oils on Sleep in Healthy Young Adults: A Randomized Controlled Trial.</t>
  </si>
  <si>
    <t>Dysregulation of endocannabinoid concentrations in human subcutaneous adipose tissue in obesity and modulation by omega-3 polyunsaturated fatty acids.</t>
  </si>
  <si>
    <t>The Impacts of Fish Oil and/or Probiotic Intervention on Low-Grade Inflammation, IGFBP-1 and MMP-8 in Pregnancy: A Randomized, Placebo-Controlled, Double-Blind Clinical Trial.</t>
  </si>
  <si>
    <t>Brain Responses to Emotional Stimuli after Eicosapentaenoic Acid and Docosahexaenoic Acid Treatments in Major Depressive Disorder: Toward Personalized Medicine with Anti-Inflammatory Nutraceuticals.</t>
  </si>
  <si>
    <t>Multiple Micronutrients, Lutein, and Docosahexaenoic Acid Supplementation during Lactation: A Randomized Controlled Trial.</t>
  </si>
  <si>
    <t>Omega-3 Supplementation Improves Isometric Strength But Not Muscle Anabolic and Catabolic Signaling in Response to Resistance Exercise in Healthy Older Adults.</t>
  </si>
  <si>
    <t>Plasma and Red Blood Cell PUFAs in Home Parenteral Nutrition Paediatric Patients-Effects of Lipid Emulsions.</t>
  </si>
  <si>
    <t>A Comparison of Gene Expression Changes in the Blood of Individuals Consuming Diets Supplemented with Olives, Nuts or Long-Chain Omega-3 Fatty Acids.</t>
  </si>
  <si>
    <t>APOE Genotype Disclosure and Lifestyle Advice in a Randomized Intervention Study with Finnish Participants.</t>
  </si>
  <si>
    <t>Clinical and Molecular-Genetic Insights into the Role of Oxidative Stress in Diabetic Retinopathy: Antioxidant Strategies and Future Avenues.</t>
  </si>
  <si>
    <t>Changes in Erythrocyte Omega-3 Fatty Acids in German Employees upon Dietary Advice by Corporate Health.</t>
  </si>
  <si>
    <t>Bioavailability of Orally Administered Active Lipid Compounds from four Different Greenshell™ Mussel Formats.</t>
  </si>
  <si>
    <t>Lipid Profile, Lipoprotein Subfractions, and Fluidity of Membranes in Children and Adolescents with Depressive Disorder: Effect of Omega-3 Fatty Acids in a Double-Blind Randomized Controlled Study.</t>
  </si>
  <si>
    <t>Leukocyte Activation and Antioxidative Defense Are Interrelated and Moderately Modified by n-3 Polyunsaturated Fatty Acid-Enriched Eggs Consumption-Double-Blind Controlled Randomized Clinical Study.</t>
  </si>
  <si>
    <t>Bone Marrow Reconversion With Reambulation: A Prospective Clinical Trial.</t>
  </si>
  <si>
    <t>A novel -3 glyceride mixture enhances enrichment of EPA and DHA after single dosing in healthy older adults: results from a double-blind crossover trial.</t>
  </si>
  <si>
    <t>No effect of 6-month supplementation with 300 mg/d docosahexaenoic acid on executive functions among healthy school-aged children: a randomized, double-blind, placebo-controlled trial.</t>
  </si>
  <si>
    <t>Plasma Docosahexaenoic Acid and Eicosapentaenoic Acid Concentrations Are Positively Associated with Brown Adipose Tissue Activity in Humans.</t>
  </si>
  <si>
    <t>The nutritional and cardiovascular health benefits of rapeseed oil-fed farmed salmon in humans are not decreased compared with those of traditionally farmed salmon: a randomized controlled trial.</t>
  </si>
  <si>
    <t>Omega-3 index and blood pressure responses to eating foods naturally enriched with omega-3 polyunsaturated fatty acids: a randomized controlled trial.</t>
  </si>
  <si>
    <t>Omega-3 Polyunsaturated Fatty Acids EPA and DHA as an Adjunct to Non-Surgical Treatment of Periodontitis: A Randomized Clinical Trial.</t>
  </si>
  <si>
    <t>Human skeletal muscle metabolic responses to 6 days of high-fat overfeeding are associated with dietary n-3PUFA content and muscle oxidative capacity.</t>
  </si>
  <si>
    <t>Muscular endurance and muscle metabolic responses to 8 weeks of omega-3 polyunsaturated fatty acids supplementation.</t>
  </si>
  <si>
    <t>The influence of fish consumption on serum n-3 polyunsaturated fatty acid (PUFA) concentrations in women of childbearing age: a randomised controlled trial (the iFish Study).</t>
  </si>
  <si>
    <t>Effects of Exercise Combined with a Healthy Diet or  Oil Supplementation on Body Composition and Metabolic Markers-A Pilot Study.</t>
  </si>
  <si>
    <t>Postprandial lipaemia following consumption of a meal enriched with medium chain saturated and/or long chain omega-3 polyunsaturated fatty acids. A randomised cross-over study.</t>
  </si>
  <si>
    <t>Treatment With a Marine Oil Supplement Alters Lipid Mediators and Leukocyte Phenotype in Healthy Patients and Those With Peripheral Artery Disease.</t>
  </si>
  <si>
    <t>Synergistic platelet inhibition between Omega-3 and acetylsalicylic acid dose titration; an observational study.</t>
  </si>
  <si>
    <t>Omega-3 Eicosapentaenoic Acid (EPA) Rich Extract from the Microalga  Decreases Cholesterol in Healthy Individuals: A Double-Blind, Randomized, Placebo-Controlled, Three-Month Supplementation Study.</t>
  </si>
  <si>
    <t>Dietary supplementation with seed oil from transgenic  induces similar increments in plasma and erythrocyte DHA and EPA to fish oil in healthy humans.</t>
  </si>
  <si>
    <t>Effects of oily fish intake on cognitive and socioemotional function in healthy 8-9-year-old children: the FiSK Junior randomized trial.</t>
  </si>
  <si>
    <t>Anti-Inflammatory Potential of n-3 Polyunsaturated Fatty Acids Enriched Hen Eggs Consumption in Improving Microvascular Endothelial Function of Healthy Individuals-Clinical Trial.</t>
  </si>
  <si>
    <t>Feasibility Study of a Docosahexaenoic Acid-Optimized Nutraceutical Formulation on the Macular Levels of Lutein in a Healthy Mediterranean Population.</t>
  </si>
  <si>
    <t>Targeted Nutritional Intervention for Patients with Mild Cognitive Impairment: The Cognitive impAiRmEnt Study (CARES) Trial 1.</t>
  </si>
  <si>
    <t>An oral health optimized diet reduces the load of potential cariogenic and periodontal bacterial species in the supragingival oral plaque: A randomized controlled pilot study.</t>
  </si>
  <si>
    <t>Resting metabolic rate and skeletal muscle SERCA and Na /K ATPase activities are not affected by fish oil supplementation in healthy older adults.</t>
  </si>
  <si>
    <t>Efficacy and safety study of an eyelid gel after repeated nocturnal application in healthy contact lens users and non-users.</t>
  </si>
  <si>
    <t>Effects of an Omega-3 and Vitamin D Supplement on Fatty Acids and Vitamin D Serum Levels in Double-Blinded, Randomized, Controlled Trials in Healthy and Crohn's Disease Populations.</t>
  </si>
  <si>
    <t>Protective effects of dietary fish-oil supplementation on skin inflammatory and oxidative stress biomarkers induced by fine particulate air pollution: a pilot randomized, double-blind, placebo-controlled trial.</t>
  </si>
  <si>
    <t>Do infants of breast-feeding mothers benefit from additional long-chain PUFA from fish oil? A 6-year follow-up.</t>
  </si>
  <si>
    <t>Hepatic de novo lipogenesis is suppressed and fat oxidation is increased by omega-3 fatty acids at the expense of glucose metabolism.</t>
  </si>
  <si>
    <t>The effects of omega-3 fatty acids on neuropsychological functioning and brain morphology in mid-life adults: a randomized clinical trial.</t>
  </si>
  <si>
    <t>Effects of a plant-based fatty acid supplement and a powdered fruit, vegetable and berry juice concentrate on omega-3-indices and serum micronutrient concentrations in healthy subjects.</t>
  </si>
  <si>
    <t>Effect of Calanus Oil Supplementation and 16 Week Exercise Program on Selected Fitness Parameters in Older Women.</t>
  </si>
  <si>
    <t>Evaluation of an Antioxidant and Anti-inflammatory Cocktail Against Human Hypoactivity-Induced Skeletal Muscle Deconditioning.</t>
  </si>
  <si>
    <t>Pure omega 3 polyunsaturated fatty acids (EPA, DPA or DHA) are associated with increased plasma levels of 3-carboxy-4-methyl-5-propyl-2-furanpropanoic acid (CMPF) in a short-term study in women.</t>
  </si>
  <si>
    <t>The Effect of DHA Supplementation on Cognition in Patients with Bipolar Disorder: An Exploratory Randomized Control Trial.</t>
  </si>
  <si>
    <t>Sheet</t>
  </si>
  <si>
    <t>Description</t>
  </si>
  <si>
    <t>Number of articles</t>
  </si>
  <si>
    <t>Interventional articles with EPA/DHA as part of the intervention that contain the word "healthy" in the title or abstract</t>
  </si>
  <si>
    <t>Retracted article: The effects of fish oil omega-3 fatty acid supplementation on mental health parameters and metabolic status of patients with polycystic ovary syndrome: a randomized, double-blind, placebo-controlled trial.</t>
  </si>
  <si>
    <t>12 Weeks</t>
  </si>
  <si>
    <t>The effect of curcumin and high-content eicosapentaenoic acid supplementations in type 2 diabetes mellitus patients: a double-blinded randomized clinical trial.</t>
  </si>
  <si>
    <t>Effect of Eicosapentaenoic Acid/Docosahexaenoic Acid on Coronary High-Intensity Plaques Detected Using Noncontrast T1-weighted Imaging: The AQUAMARINE EPA/DHA Randomized Study.</t>
  </si>
  <si>
    <t>12 Months</t>
  </si>
  <si>
    <t>Effect of Omega-3 Fatty Acid Supplementation on the Postprandial Metabolism of Apolipoprotein(a) in Familial Hypercholesterolemia.</t>
  </si>
  <si>
    <t>24 Weeks</t>
  </si>
  <si>
    <t>8 Weeks</t>
  </si>
  <si>
    <t>Omega-3 fatty acids supplementation improves early-stage diabetic nephropathy and subclinical atherosclerosis in pediatric patients with type 1 diabetes: A randomized controlled trial.</t>
  </si>
  <si>
    <t>6 Months</t>
  </si>
  <si>
    <t>Omega-3 Fatty Acids Reduce Remnant-like Lipoprotein Cholesterol and Improve the Ankle-Brachial Index of Hemodialysis Patients with Dyslipidemia: A Pilot Study.</t>
  </si>
  <si>
    <t>Effect of long-chain omega-3 polyunsaturated fatty acids on cardiometabolic factors in children with acute lymphoblastic leukemia undergoing treatment: a secondary analysis of a randomized controlled trial.</t>
  </si>
  <si>
    <t>3 Months</t>
  </si>
  <si>
    <t>The effects of fish oil plus vitamin D intervention on non-alcoholic fatty liver disease: a randomized controlled trial.</t>
  </si>
  <si>
    <t>90 Days</t>
  </si>
  <si>
    <t>Effect of Omega-3 Polyunsaturated Fatty Acids on Lipid Metabolism in Patients With Metabolic Syndrome and NAFLD.</t>
  </si>
  <si>
    <t>Effect of Vitamin D and Docosahexaenoic Acid Co-Supplementation on Vitamin D Status, Body Composition, and Metabolic Markers in Obese Children: A Randomized, Double Blind, Controlled Study.</t>
  </si>
  <si>
    <t>Ethyl EPA and ethyl DHA cause similar and differential changes in plasma lipid concentrations and lipid metabolism in subjects with low-grade chronic inflammation.</t>
  </si>
  <si>
    <t>14 Weeks</t>
  </si>
  <si>
    <t>Effects of fish oil-derived n-3 polyunsaturated fatty acid on body composition, muscle strength and physical performance in older people: a secondary analysis of a randomised, double-blind, placebo-controlled trial.</t>
  </si>
  <si>
    <t>Concentrated fish oil ameliorates non-alcoholic fatty liver disease by regulating fibroblast growth factor 21-adiponectin axis.</t>
  </si>
  <si>
    <t>Omega-3 Fatty Acids Improve Chronic Kidney Disease-Associated Pruritus and Inflammation.</t>
  </si>
  <si>
    <t>Effects of Randomized Treatment With Icosapent Ethyl and a Mineral Oil Comparator on Interleukin-1β, Interleukin-6, C-Reactive Protein, Oxidized Low-Density Lipoprotein Cholesterol, Homocysteine, Lipoprotein(a), and Lipoprotein-Associated Phospholipase A2: A REDUCE-IT Biomarker Substudy.</t>
  </si>
  <si>
    <t>59 Months</t>
  </si>
  <si>
    <t>Fish oil plus wheat germ oil have no prominent effect on homocysteine levels and nutritional indices in hemodialysis patients.</t>
  </si>
  <si>
    <t>4 Months</t>
  </si>
  <si>
    <t>Effect of oral administration of docohexanoic acid on anemia and inflammation in hemodialysis patients: A randomized controlled clinical trial.</t>
  </si>
  <si>
    <t>Omega-3 polyunsaturated fatty acid supplementation improves lipid metabolism and endothelial function by providing a beneficial eicosanoid-pattern in patients with acute myocardial infarction: A randomized, controlled trial.</t>
  </si>
  <si>
    <t>Effects of n-3 Fatty Acid Supplements in Elderly Patients After Myocardial Infarction: A Randomized, Controlled Trial.</t>
  </si>
  <si>
    <t>2 Years</t>
  </si>
  <si>
    <t>Effect of icosapent ethyl on progression of coronary atherosclerosis in patients with elevated triglycerides on statin therapy: a prospective, placebo-controlled randomized trial (EVAPORATE): interim results.</t>
  </si>
  <si>
    <t>9 Months</t>
  </si>
  <si>
    <t>ω-3PUFA supplementation ameliorates adipose tissue inflammation and insulin-stimulated glucose disposal in subjects with obesity: a potential role for apolipoprotein E.</t>
  </si>
  <si>
    <t>The effects of a combined intervention (docosahexaenoic acid supplementation and home-based dietary counseling) on metabolic control in obese and overweight pregnant women: the MIGHT study.</t>
  </si>
  <si>
    <t>40 Weeks</t>
  </si>
  <si>
    <t>Type 2 diabetes preventive effects with a 12-months sardine-enriched diet in elderly population with prediabetes: An interventional, randomized and controlled trial.</t>
  </si>
  <si>
    <t>No effect of salmon fish protein on 2-h glucose in adults with increased risk of type 2 diabetes: a randomised controlled trial.</t>
  </si>
  <si>
    <t>Changes in lipoprotein particle subclasses, standard lipids, and apolipoproteins after supplementation with n-3 or n-6 PUFAs in abdominal obesity: A randomized double-blind crossover study.</t>
  </si>
  <si>
    <t>23 Weeks</t>
  </si>
  <si>
    <t>A Three-Month Consumption of Eggs Enriched with ω-3, ω-5 and ω-7 Polyunsaturated Fatty Acids Significantly Decreases the Waist Circumference of Subjects at Risk of Developing Metabolic Syndrome: A Double-Blind Randomized Controlled Trial.</t>
  </si>
  <si>
    <t>Investigating the Neuroprotective Effect of Oral Omega-3 Fatty Acid Supplementation in Type 1 Diabetes (nPROOFS1): A Randomized Placebo-Controlled Trial.</t>
  </si>
  <si>
    <t>180 Days</t>
  </si>
  <si>
    <t>The effect of combined supplementation with vitamin D and omega-3 fatty acids on blood glucose and blood lipid levels in patients with gestational diabetes.</t>
  </si>
  <si>
    <t>6 Weeks</t>
  </si>
  <si>
    <t>Treatment of Chinese Patients with Hypertriglyceridemia with a Pharmaceutical-Grade Preparation of Highly Purified Omega-3 Polyunsaturated Fatty Acid Ethyl Esters: Main Results of a Randomized, Double-Blind, Controlled Trial.</t>
  </si>
  <si>
    <t>91 Days</t>
  </si>
  <si>
    <t>Impact of combined consumption of fish oil and probiotics on the serum metabolome in pregnant women with overweight or obesity.</t>
  </si>
  <si>
    <t>1 Years</t>
  </si>
  <si>
    <t>Effects of DHA-Rich n-3 Fatty Acid Supplementation and/or Resistance Training on Body Composition and Cardiometabolic Biomarkers in Overweight and Obese Post-Menopausal Women.</t>
  </si>
  <si>
    <t>16 Weeks</t>
  </si>
  <si>
    <t>INFLUENCE OF COMPLEX TREATMENT ON BIOCHEMICAL BLOOD PARAMETERS OF PATIENTS WITH NON-ALCOHOLIC FATTY LIVER DISEASE AND CONCOMITANT PRE-DIABETES.</t>
  </si>
  <si>
    <t>Comparison of the Efficacy and Safety of Atorvastatin 40 mg/ω-3 Fatty Acids 4 g Fixed-dose Combination and Atorvastatin 40 mg Monotherapy in Hypertriglyceridemic Patients who Poorly Respond to Atorvastatin 40 mg Monotherapy: An 8-week, Multicenter, Randomized, Double-blind Phase III Study.</t>
  </si>
  <si>
    <t>Oils Rich in α-Linolenic Acid or Docosahexaenoic Acid Have Distinct Effects on Plasma Oxylipin and Adiponectin Concentrations and on Monocyte Bioenergetics in Women with Obesity.</t>
  </si>
  <si>
    <t>28 Days</t>
  </si>
  <si>
    <t>Beneficial Effects of a Specially Designed Home Meal Replacement on Cardiometabolic Parameters in Individuals with Obesity: Preliminary Results of a Randomized Controlled Clinical Trial.</t>
  </si>
  <si>
    <t>4 Weeks</t>
  </si>
  <si>
    <t>17 Weeks</t>
  </si>
  <si>
    <t>Efficacy and Safety of Omega-3 Fatty Acids in Patients Treated with Statins for Residual Hypertriglyceridemia: A Randomized, Double-Blind, Placebo-Controlled Clinical Trial.</t>
  </si>
  <si>
    <t>56 Days</t>
  </si>
  <si>
    <t>Omega-3 polyunsaturated fatty acids in cardiovascular diseases comorbid major depressive disorder - Results from a randomized controlled trial.</t>
  </si>
  <si>
    <t>Randomised trial of chronic supplementation with a nutraceutical mixture in subjects with non-alcoholic fatty liver disease.</t>
  </si>
  <si>
    <t>Arabinoxylan oligosaccharides and polyunsaturated fatty acid effects on gut microbiota and metabolic markers in overweight individuals with signs of metabolic syndrome: A randomized cross-over trial.</t>
  </si>
  <si>
    <t>Safety and Tolerability of Targeted Medical Nutrition for Cachexia in Non-Small-Cell Lung Cancer: A Randomized, Double-Blind, Controlled Pilot Trial.</t>
  </si>
  <si>
    <t>Omega-3 fatty acid ethyl esters improve low-density lipoprotein subclasses without increasing low-density lipoprotein-cholesterol levels: A phase 4, randomized study.</t>
  </si>
  <si>
    <t>Evaluation of the Effect of Fish Oil Alone and in Combination with a Proprietary Chromium Complex on Endothelial Dysfunction, Systemic Inflammation and Lipid Profile in Type 2 Diabetes Mellitus - A Randomized, Double-Blind, Placebo-Controlled Clinical Study.</t>
  </si>
  <si>
    <t>Fish oil reduces subclinical inflammation, insulin resistance, and atherogenic factors in overweight/obese type 2 diabetes mellitus patients: A pre-post pilot study.</t>
  </si>
  <si>
    <t>A combination of Omega-3 PUFAs and COX inhibitors: A novel strategy to manage obesity-linked dyslipidemia and adipose tissue inflammation.</t>
  </si>
  <si>
    <t>Administration of eicosapentaenoic acid may alter high-density lipoprotein heterogeneity in statin-treated patients with stable coronary artery disease: A 6-month randomized trial.</t>
  </si>
  <si>
    <t>Effects of Fish Oil Monotherapy on Depression and Prefrontal Neurochemistry in Adolescents at High Risk for Bipolar I Disorder: A 12-Week Placebo-Controlled Proton Magnetic Resonance Spectroscopy Trial.</t>
  </si>
  <si>
    <t>Effect of Icosapent Ethyl on Gynoid Fat and Bone Mineral Health in the Metabolic Syndrome: A Preliminary Report.</t>
  </si>
  <si>
    <t>Calorie-Restricted Mediterranean and Low-Fat Diets Affect Fatty Acid Status in Individuals with Nonalcoholic Fatty Liver Disease.</t>
  </si>
  <si>
    <t>Impact of Long-Term Supplementation with Fish Oil in Individuals with Non-Alcoholic Fatty Liver Disease: A Double Blind Randomized Placebo Controlled Clinical Trial.</t>
  </si>
  <si>
    <t>Combined effect of -3 fatty acids and phytosterol esters on alleviating hepatic steatosis in non-alcoholic fatty liver disease subjects: a double-blind placebo-controlled clinical trial.</t>
  </si>
  <si>
    <t>Administration of eicosapentaenoic acid may alter lipoprotein particle heterogeneity in statin-treated patients with stable coronary artery disease: A pilot 6-month randomized study.</t>
  </si>
  <si>
    <t>Effects of a 6-month dietary-induced weight loss on erythrocyte membrane omega-3 fatty acids and hepatic status of subjects with nonalcoholic fatty liver disease: The Fatty Liver in Obesity study.</t>
  </si>
  <si>
    <t>Consumption of Goat Cheese Naturally Rich in Omega-3 and Conjugated Linoleic Acid Improves the Cardiovascular and Inflammatory Biomarkers of Overweight and Obese Subjects: A Randomized Controlled Trial.</t>
  </si>
  <si>
    <t>Omega 3 Improves Both apoB100-containing Lipoprotein Turnover and their Sphingolipid Profile in Hypertriglyceridemia.</t>
  </si>
  <si>
    <t>A Low ω-6 to ω-3 PUFA Ratio (n-6:n-3 PUFA) Diet to Treat Fatty Liver Disease in Obese Youth.</t>
  </si>
  <si>
    <t>Effects of Epeleuton, a Novel Synthetic Second-Generation n-3 Fatty Acid, on Non-Alcoholic Fatty Liver Disease, Triglycerides, Glycemic Control, and Cardiometabolic and Inflammatory Markers.</t>
  </si>
  <si>
    <t>DHA-enriched fish oil reduces insulin resistance in overweight and obese adults.</t>
  </si>
  <si>
    <t>Predictors of endothelial function improvement in patients with mild hypertriglyceridemia without evidence of coronary artery disease treated with purified eicosapentaenoic acid.</t>
  </si>
  <si>
    <t>Effect of icosapent ethyl on progression of coronary atherosclerosis in patients with elevated triglycerides on statin therapy: final results of the EVAPORATE trial.</t>
  </si>
  <si>
    <t>18 Months</t>
  </si>
  <si>
    <t>Discrepancy Between Fasting Flow-Mediated Dilation and Parameter of Lipids in Blood: A Randomized Exploratory Study of the Effect of Omega-3 Fatty Acid Ethyl Esters on Vascular Endothelial Function in Patients With Hyperlipidemia.</t>
  </si>
  <si>
    <t>The Effect of Corrected Inflammation, Oxidative Stress and Endothelial Dysfunction on Fmd Levels in Patients with Selected Chronic Diseases: A Quasi-Experimental Study.</t>
  </si>
  <si>
    <t>Supplementation with Whey Protein, Omega-3 Fatty Acids and Polyphenols Combined with Electrical Muscle Stimulation Increases Muscle Strength in Elderly Adults with Limited Mobility: A Randomized Controlled Trial.</t>
  </si>
  <si>
    <t>Concomitant Use of Rosuvastatin and Eicosapentaenoic Acid Significantly Prevents Native Coronary Atherosclerotic Progression in Patients With In-Stent Neoatherosclerosis.</t>
  </si>
  <si>
    <t>Effect of High-Dose Omega-3 Fatty Acids vs Corn Oil on Major Adverse Cardiovascular Events in Patients at High Cardiovascular Risk: The STRENGTH Randomized Clinical Trial.</t>
  </si>
  <si>
    <t>60 Months</t>
  </si>
  <si>
    <t>Effect of Omega-3 supplements on quality of life among children on dialysis: A prospective cohort study.</t>
  </si>
  <si>
    <t>Effects of Fatty Acid Therapy in Addition to Strong Statin on Coronary Plaques in Acute Coronary Syndrome: An Optical Coherence Tomography Study.</t>
  </si>
  <si>
    <t>A Five-Ingredient Nutritional Supplement and Home-Based Resistance Exercise Improve Lean Mass and Strength in Free-Living Elderly.</t>
  </si>
  <si>
    <t>13 Weeks</t>
  </si>
  <si>
    <t>Short-Term Efficacy (at 12 Weeks) and Long-Term Safety (up to 52 Weeks) of Omega-3 Free Fatty Acids (AZD0585) for the Treatment of Japanese Patients With Dyslipidemia　- A Randomized, Double-Blind, Placebo-Controlled, Phase III Study.</t>
  </si>
  <si>
    <t>52 Weeks</t>
  </si>
  <si>
    <t>Effects of fish oil and curcumin supplementation on cerebrovascular function in older adults: A randomized controlled trial.</t>
  </si>
  <si>
    <t>Omega-3 fatty acid exposure with a low-fat diet in patients with past hypertriglyceridemia-induced acute pancreatitis; an exploratory, randomized, open-label crossover study.</t>
  </si>
  <si>
    <t>Effects of omega-3 polyunsaturated fatty-acid supplementation on neuropathic pain symptoms and sphingosine levels in Mexican-Americans with type 2 diabetes.</t>
  </si>
  <si>
    <t>Effects of Icosapent Ethyl (Eicosapentaenoic Acid Ethyl Ester) on Atherogenic Lipid/Lipoprotein, Apolipoprotein, and Inflammatory Parameters in Patients With Elevated High-Sensitivity C-Reactive Protein (from the ANCHOR Study).</t>
  </si>
  <si>
    <t>19 Weeks</t>
  </si>
  <si>
    <t>A randomized controlled trial comparing effects of a low-energy diet with n-3 polyunsaturated fatty acid supplementation in patients with non-alcoholic fatty liver disease.</t>
  </si>
  <si>
    <t>Does administration of eicosapentaenoic acid increase soluble thrombomodulin level in statin-treated patients with stable coronary artery disease?</t>
  </si>
  <si>
    <t>Effects of n-3 fatty acid supplements on cardiometabolic profiles in hypertensive patients with abdominal obesity in Inner Mongolia: a randomized controlled trial.</t>
  </si>
  <si>
    <t>Effect of high-dose Omega 3 on lipid profile and inflammatory markers in chronic hemodialysis children.</t>
  </si>
  <si>
    <t>Long-Term Comparison of Ethyl Icosapentate vs. Omega-3-Acid Ethyl in Patients With Cardiovascular Disease and Hypertriglyceridemia (DEFAT Trial).</t>
  </si>
  <si>
    <t>3 Years</t>
  </si>
  <si>
    <t>Comparing the serum TAG response to high-dose supplementation of either DHA or EPA among individuals with increased cardiovascular risk: the ComparED study.</t>
  </si>
  <si>
    <t>48 Weeks</t>
  </si>
  <si>
    <t>Addition of marine omega-3 fatty acids to statins in familial hypercholesterolemia does not affect in vivo or in vitro endothelial function.</t>
  </si>
  <si>
    <t>Bezafibrate Ameliorates Arterial Stiffness Assessed by Cardio-Ankle Vascular Index in Hypertriglyceridemic Patients with Type 2 Diabetes Mellitus.</t>
  </si>
  <si>
    <t>The Effects of Long-Term Dietary Therapy on Patients with Hypertriglyceridemia.</t>
  </si>
  <si>
    <t>EPA+DHA, but not ALA, Improved Lipids and Inflammation Status in Hypercholesterolemic Adults: A Randomized, Double-Blind, Placebo-Controlled Trial.</t>
  </si>
  <si>
    <t>A comparison between the effects of flaxseed oil and fish oil supplementation on cardiovascular health in type 2 diabetic patients with coronary heart disease: A randomized, double-blinded, placebo-controlled trial.</t>
  </si>
  <si>
    <t>Icosapent ethyl reduces atherogenic markers in high-risk statin-treated patients with stage 3 chronic kidney disease and high triglycerides.</t>
  </si>
  <si>
    <t>Cod-Liver Oil Improves Metabolic Indices and hs-CRP Levels in Gestational Diabetes Mellitus Patients: A Double-Blind Randomized Controlled Trial.</t>
  </si>
  <si>
    <t>Nutritional and lipidomics biomarkers of docosahexaenoic acid-based multivitamin therapy in pediatric NASH.</t>
  </si>
  <si>
    <t>Effects of marine n-3 fatty acid supplementation in renal transplantation: A randomized controlled trial.</t>
  </si>
  <si>
    <t>44 Weeks</t>
  </si>
  <si>
    <t>Retrospective Analysis of Cardiovascular Disease Risk Parameters in Participants of a Preventive Health and Wellness Program.</t>
  </si>
  <si>
    <t>Cardiovascular Risk Reduction with Icosapent Ethyl for Hypertriglyceridemia.</t>
  </si>
  <si>
    <t>74 Months</t>
  </si>
  <si>
    <t>Evaluation of the Health Benefits of a Multivitamin, Multimineral, Herbal, Essential Oil-Infused Supplement: A Pilot Trial.</t>
  </si>
  <si>
    <t>2 Months</t>
  </si>
  <si>
    <t>Non-alcoholic fatty liver disease severity and metabolic complications in obese children: impact of omega-3 fatty acids.</t>
  </si>
  <si>
    <t>Effects of free omega-3 carboxylic acids and fenofibrate on liver fat content in patients with hypertriglyceridemia and non-alcoholic fatty liver disease: A double-blind, randomized, placebo-controlled study.</t>
  </si>
  <si>
    <t>A Randomized Double-Blinded, Placebo-Controlled Trial Investigating the Effect of Fish Oil Supplementation on Gene Expression Related to Insulin Action, Blood Lipids, and Inflammation in Gestational Diabetes Mellitus-Fish Oil Supplementation and Gestational Diabetes.</t>
  </si>
  <si>
    <t>Effect of Intensive and Standard Pitavastatin Treatment With or Without Eicosapentaenoic Acid on Progression of Coronary Artery Calcification Over 12 Months　- Prospective Multicenter Study.</t>
  </si>
  <si>
    <t>Effects of Marine -3 Polyunsaturated Fatty Acids on Heart Rate Variability and Heart Rate in Patients on Chronic Dialysis: A Randomized Controlled Trial.</t>
  </si>
  <si>
    <t>Lipid Effects of Icosapent Ethyl in Women with Diabetes Mellitus and Persistent High Triglycerides on Statin Treatment: ANCHOR Trial Subanalysis.</t>
  </si>
  <si>
    <t>Treatment with omega-3 polyunsaturated fatty acids does not improve endothelial function in patients with type 2 diabetes and very high cardiovascular risk: A randomized, double-blind, placebo-controlled study (Omega-FMD).</t>
  </si>
  <si>
    <t>Omega-3 Fatty Acid Supplementation Improves Endothelial Function in Primary Antiphospholipid Syndrome: A Small-Scale Randomized Double-Blind Placebo-Controlled Trial.</t>
  </si>
  <si>
    <t>Effect of supplementation with flaxseed oil and different doses of fish oil for 2 weeks on plasma phosphatidylcholine fatty acids in young women.</t>
  </si>
  <si>
    <t>Cardiometabolic Risk Factors at 5 Years After Omega-3 Fatty Acid Supplementation in Infancy.</t>
  </si>
  <si>
    <t>5 Years</t>
  </si>
  <si>
    <t>Efficacy and Safety of Adding Omega-3 Fatty Acids in Statin-treated Patients with Residual Hypertriglyceridemia: ROMANTIC (Rosuvastatin-OMAcor iN residual hyperTrIglyCeridemia), a Randomized, Double-blind, and Placebo-controlled Trial.</t>
  </si>
  <si>
    <t>The Effect of Omega-3 Fatty Acids on Serum Apelin Levels in Cardiovascular Disease: A Randomized, Double-Blind, Placebo-Controlled Trial.</t>
  </si>
  <si>
    <t>Prospective, randomized, double-blinded, placebo-controlled study on safety and tolerability of the krill powder product in overweight subjects with moderately elevated blood pressure.</t>
  </si>
  <si>
    <t>Statin dose reduction with complementary diet therapy: A pilot study of personalized medicine.</t>
  </si>
  <si>
    <t>Effects of calorie restriction plus fish oil supplementation on abnormal metabolic characteristics and the iron status of middle-aged obese women.</t>
  </si>
  <si>
    <t>N-3 polyunsaturated fatty acids improve lipoprotein particle size and concentration in Japanese patients with type 2 diabetes and hypertriglyceridemia: a pilot study.</t>
  </si>
  <si>
    <t>Eicosapantaenoic acid treatment based on the EPA/AA ratio in patients with coronary artery disease: follow-up data from the Tochigi Ryomo EPA/AA Trial in Coronary Artery Disease (TREAT-CAD) study.</t>
  </si>
  <si>
    <t>2500 Days</t>
  </si>
  <si>
    <t>The Renoprotective Effects of Docosahexaenoic Acid as an Add-on Therapy in Patients Receiving Eicosapentaenoic Acid as Treatment for IgA Nephropathy: A Pilot Uncontrolled Trial.</t>
  </si>
  <si>
    <t>Impact of Cranberry Juice Enriched with Omega-3 Fatty Acids Adjunct with Nonsurgical Periodontal Treatment on Metabolic Control and Periodontal Status in Type 2 Patients with Diabetes with Periodontal Disease.</t>
  </si>
  <si>
    <t>Effect of combined use of a low-carbohydrate, high-protein diet with omega-3 polyunsaturated fatty acid supplementation on glycemic control in newly diagnosed type 2 diabetes: a randomized, double-blind, parallel-controlled trial.</t>
  </si>
  <si>
    <t>Effects of n-3 fatty acids and exercise on oxidative stress parameters in type 2 diabetic: a randomized clinical trial.</t>
  </si>
  <si>
    <t>Determinants of Plasma Docosahexaenoic Acid Levels and Their Relationship to Neurological and Cognitive Functions in PKU Patients: A Double Blind Randomized Supplementation Study.</t>
  </si>
  <si>
    <t>Personalized Cardio-Metabolic Responses to an Anti-Inflammatory Nutrition Intervention in Obese Adolescents: A Randomized Controlled Crossover Trial.</t>
  </si>
  <si>
    <t>Camelina Sativa Oil, but not Fatty Fish or Lean Fish, Improves Serum Lipid Profile in Subjects with Impaired Glucose Metabolism-A Randomized Controlled Trial.</t>
  </si>
  <si>
    <t>Effects of docosahexanoic acid supplementation on inflammatory and subcutaneous adipose tissue gene expression in HIV-infected patients on combination antiretroviral therapy (cART). A sub-study of a randomized, double-blind, placebo-controlled study.</t>
  </si>
  <si>
    <t>The differential effects of eicosapentaenoic acid (EPA) and docosahexaenoic acid (DHA) on seizure frequency in patients with drug-resistant epilepsy - A randomized, double-blind, placebo-controlled trial.</t>
  </si>
  <si>
    <t>Assessment of the efficacy of omega-3 fatty acids on metabolic and inflammatory parameters in patients with schizophrenia taking clozapine and sodium valproate.</t>
  </si>
  <si>
    <t>High-dose ω-3 Fatty Acid Plus Vitamin D3 Supplementation Affects Clinical Symptoms and Metabolic Status of Patients with Multiple Sclerosis: A Randomized Controlled Clinical Trial.</t>
  </si>
  <si>
    <t>Effects of docosahexanoic acid on metabolic and fat parameters in HIV-infected patients on cART: A randomized, double-blind, placebo-controlled study.</t>
  </si>
  <si>
    <t>Efficacy of docosahexaenoic acid-choline-vitamin E in paediatric NASH: a randomized controlled clinical trial.</t>
  </si>
  <si>
    <t>The effects of vitamin D and omega-3 fatty acid co-supplementation on glycemic control and lipid concentrations in patients with gestational diabetes.</t>
  </si>
  <si>
    <t>Omega-3 supplementation effects on polycystic ovary syndrome symptoms and metabolic syndrome.</t>
  </si>
  <si>
    <t>Predictors of change in omega-3 index with fish oil supplementation in peripheral artery disease.</t>
  </si>
  <si>
    <t>1 Months</t>
  </si>
  <si>
    <t>Impact of Adding Eicosapentaenoic Acid to Statin Therapy on Plasma Pentraxin 3 Level in Patients with Stable Coronary Artery Disease: A 6-Month, Randomized Controlled Study.</t>
  </si>
  <si>
    <t>Early initiation of eicosapentaenoic acid and statin treatment is associated with better clinical outcomes than statin alone in patients with acute coronary syndromes: 1-year outcomes of a randomized controlled study.</t>
  </si>
  <si>
    <t>Omega-3 Fatty Acid Could Increase One of Myokines in Male Patients with Coronary Artery Disease: A Randomized, Double-Blind, Placebo-Controlled Trial.</t>
  </si>
  <si>
    <t>Supplementation with omega-3 acids after myocardial infarction and modification of inflammatory markers in light of the patients' diet: a preliminary study.</t>
  </si>
  <si>
    <t>Treatment with high-dose n-3 PUFAs has no effect on platelet function, coagulation, metabolic status or inflammation in patients with atherosclerosis and type 2 diabetes.</t>
  </si>
  <si>
    <t>Docosahexaenoic acid enrichment in NAFLD is associated with improvements in hepatic metabolism and hepatic insulin sensitivity: a pilot study.</t>
  </si>
  <si>
    <t>16 Months</t>
  </si>
  <si>
    <t>Eicosapentaenoic and Docosahexaenoic Acids Attenuate Progression of Albuminuria in Patients With Type 2 Diabetes Mellitus and Coronary Artery Disease.</t>
  </si>
  <si>
    <t>Add-on Antiplatelet Effects of Eicosapentaenoic Acid With Tailored Dose Setting in Patients on Dual Antiplatelet Therapy.</t>
  </si>
  <si>
    <t>Effect of Eicosapentaenoic and Docosahexaenoic Acids Added to Statin Therapy on Coronary Artery Plaque in Patients With Coronary Artery Disease: A Randomized Clinical Trial.</t>
  </si>
  <si>
    <t>30 Months</t>
  </si>
  <si>
    <t>Intake of carp meat from two aquaculture production systems aimed at secondary prevention of ischemic heart disease - a follow-up study.</t>
  </si>
  <si>
    <t>A randomized controlled trial of eicosapentaenoic acid in patients with coronary heart disease on statins.</t>
  </si>
  <si>
    <t>8 Months</t>
  </si>
  <si>
    <t>38 Days</t>
  </si>
  <si>
    <t>Effect of Omega-3 Polyunsaturated Fatty Acids Supplementation on Body Composition and Circulating Levels of Follistatin-Like 1 in Males With Coronary Artery Disease: A Randomized Double-Blind Clinical Trial.</t>
  </si>
  <si>
    <t>Omega-3 fatty acids supplementation improves endothelial function and arterial stiffness in hypertensive patients with hypertriglyceridemia and high cardiovascular risk.</t>
  </si>
  <si>
    <t>Effects of 12-week supplementation of marine Omega-3 PUFA-based formulation Omega3Q10 in older adults with prehypertension and/or elevated blood cholesterol.</t>
  </si>
  <si>
    <t>Effects of fish oil-derived fatty acids on suboptimal cardiovascular health: A multicenter, randomized, double-blind, placebo-controlled trial.</t>
  </si>
  <si>
    <t>Effect of n-3 Polyunsaturated Fatty Acid Supplementation on Metabolic and Inflammatory Biomarkers in Type 2 Diabetes Mellitus Patients.</t>
  </si>
  <si>
    <t>Addition of omega-3 fatty acid and coenzyme Q10 to statin therapy in patients with combined dyslipidemia.</t>
  </si>
  <si>
    <t>Beneficial Effects of n-3 Fatty Acids on Cardiometabolic and Inflammatory Markers in Type 2 Diabetes Mellitus: A Clinical Trial.</t>
  </si>
  <si>
    <t>10 Weeks</t>
  </si>
  <si>
    <t>Effects of MAT9001 containing eicosapentaenoic acid and docosapentaenoic acid, compared to eicosapentaenoic acid ethyl esters, on triglycerides, lipoprotein cholesterol, and related variables.</t>
  </si>
  <si>
    <t>35 Days</t>
  </si>
  <si>
    <t>Omega-3 supplementation on inflammatory markers in patients with chronic Chagas cardiomyopathy: a randomized clinical study.</t>
  </si>
  <si>
    <t>Comparison of the effect of omega-3 supplements and fresh fish on lipid profile: a randomized, open-labeled trial.</t>
  </si>
  <si>
    <t>The benefits of ω-3 supplementation depend on adiponectin basal level and adiponectin increase after the supplementation: A randomized clinical trial.</t>
  </si>
  <si>
    <t>Metabolic response to omega-3 fatty acid supplementation in patients with diabetic nephropathy: A randomized, double-blind, placebo-controlled trial.</t>
  </si>
  <si>
    <t>Enteral Diet Enriched with ω-3 Fatty Acid Improves Oxygenation After Thoracic Esophagectomy for Cancer: A Randomized Controlled Trial.</t>
  </si>
  <si>
    <t>The effects of EPA and DHA enriched fish oil on nutritional and immunological markers of treatment naïve breast cancer patients: a randomized double-blind controlled trial.</t>
  </si>
  <si>
    <t>30 Days</t>
  </si>
  <si>
    <t>The Effect of Eicosapentaenoic Acid on the Serum Levels and Enzymatic Activity of Paraoxonase 1 in the Patients With Type 2 Diabetes Mellitus.</t>
  </si>
  <si>
    <t>Treatment for 6 months with fish oil-derived n-3 polyunsaturated fatty acids has neutral effects on glycemic control but improves dyslipidemia in type 2 diabetic patients with abdominal obesity: a randomized, double-blind, placebo-controlled trial.</t>
  </si>
  <si>
    <t>Omega-3 Fatty Acid Supplementation is Associated With Oxidative Stress and Dyslipidemia, but Does not Contribute to Better Lipid and Oxidative Status on Hemodialysis Patients.</t>
  </si>
  <si>
    <t>Metabolic Response to Omega-3 Fatty Acids and Vitamin E Co-Supplementation in Patients with Fibrocystic Breast Disease: A Randomized, Double-Blind, Placebo-Controlled Trial.</t>
  </si>
  <si>
    <t>Improvement of cardiometabolic markers after fish oil intervention in young Mexican adults and the role of PPARα L162V and PPARγ2 P12A.</t>
  </si>
  <si>
    <t>Polymorphisms in FFAR4 (GPR120) Gene Modulate Insulin Levels and Sensitivity after Fish Oil Supplementation.</t>
  </si>
  <si>
    <t>The effects of omega-3 fatty acids and vitamin E co-supplementation on gene expression of lipoprotein(a) and oxidized low-density lipoprotein, lipid profiles and biomarkers of oxidative stress in patients with polycystic ovary syndrome.</t>
  </si>
  <si>
    <t>Effect of Omega-3 Fatty Acids on Serum Lipid Profile and Oxidative Stress in Pediatric Patients on Regular Hemodialysis: A Randomized Placebo-Controlled Study.</t>
  </si>
  <si>
    <t>Omega-3 fatty acids, inflammatory status and biochemical markers of patients with systemic lupus erythematosus: a pilot study.</t>
  </si>
  <si>
    <t>Effects of a Novel Nutritional Formula Enriched With Eicosapentaenoic Acid and Docosahexaenoic Acid Specially Developed for Tube-Fed Hemodialysis Patients.</t>
  </si>
  <si>
    <t>A Randomized, Double-Blind, Placebo-Controlled Clinical Trial to Assess the Efficacy and Safety of Ethyl-Ester Omega-3 Fatty Acid in Taiwanese Hypertriglyceridemic Patients.</t>
  </si>
  <si>
    <t>7 Weeks</t>
  </si>
  <si>
    <t>Docosahexanoic Acid Plus Vitamin D Treatment Improves Features of NAFLD in Children with Serum Vitamin D Deficiency: Results from a Single Centre Trial.</t>
  </si>
  <si>
    <t>Krill Oil Improves Mild Knee Joint Pain: A Randomized Control Trial.</t>
  </si>
  <si>
    <t>Reduction of circulating FABP4 level by treatment with omega-3 fatty acid ethyl esters.</t>
  </si>
  <si>
    <t>Effects of the Addition of Eicosapentaenoic Acid to Strong Statin Therapy on Inflammatory Cytokines and Coronary Plaque Components Assessed by Integrated Backscatter Intravascular Ultrasound.</t>
  </si>
  <si>
    <t>Short term omega-3 polyunsaturated fatty acid supplementation induces favorable changes in right ventricle function and diastolic filling pressure in patients with chronic heart failure; A randomized clinical trial.</t>
  </si>
  <si>
    <t>Omega 3 Fatty Acids Supplementation and Oxidative Stress in HIV-Seropositive Patients. A Clinical Trial.</t>
  </si>
  <si>
    <t>Omega-3 polyunsaturated fatty acids in treating non-alcoholic steatohepatitis: A randomized, double-blind, placebo-controlled trial.</t>
  </si>
  <si>
    <t>Effect of n-3 Polyunsaturated Fatty Acids on Regression of Coronary Atherosclerosis in Statin Treated Patients Undergoing Percutaneous Coronary Intervention.</t>
  </si>
  <si>
    <t>Effects of 6-month eicosapentaenoic acid treatment on postprandial hyperglycemia, hyperlipidemia, insulin secretion ability, and concomitant endothelial dysfunction among newly-diagnosed impaired glucose metabolism patients with coronary artery disease. An open label, single blinded, prospective randomized controlled trial.</t>
  </si>
  <si>
    <t>Effect of omega-3 fatty acid supplementation on arterial elasticity in patients with familial hypercholesterolaemia on statin therapy.</t>
  </si>
  <si>
    <t>Various Effects of Omega 3 and Omega 3 Plus Vitamin E Supplementations on Serum Glucose Level and Insulin Resistance in Patients with Coronary Artery Disease.</t>
  </si>
  <si>
    <t>Effects of dietary saturated and n-6 polyunsaturated fatty acids on the incorporation of long-chain n-3 polyunsaturated fatty acids into blood lipids.</t>
  </si>
  <si>
    <t>One month of omega-3 fatty acid supplementation improves lipid profiles, glucose levels and blood pressure in overweight schoolchildren with metabolic syndrome.</t>
  </si>
  <si>
    <t>ω-3 Fatty Acid Ethyl Esters Diminish Postprandial Lipemia in Familial Hypercholesterolemia.</t>
  </si>
  <si>
    <t>A Mixed Flavonoid-Fish Oil Supplement Induces Immune-Enhancing and Anti-Inflammatory Transcriptomic Changes in Adult Obese and Overweight Women-A Randomized Controlled Trial.</t>
  </si>
  <si>
    <t>Twice weekly intake of farmed Atlantic salmon (Salmo salar) positively influences lipoprotein concentration and particle size in overweight men and women.</t>
  </si>
  <si>
    <t>Effect of DHA supplementation in a very low-calorie ketogenic diet in the treatment of obesity: a randomized clinical trial.</t>
  </si>
  <si>
    <t>Effects of Omega-3 Fatty Acid Supplementation on Serum Biomarkers, Inflammatory Agents, and Quality of Life of Patients on Hemodialysis.</t>
  </si>
  <si>
    <t>Impairment of lysophospholipid metabolism in obesity: altered plasma profile and desensitization to the modulatory properties of n-3 polyunsaturated fatty acids in a randomized controlled trial.</t>
  </si>
  <si>
    <t>Dietary high oleic canola oil supplemented with docosahexaenoic acid attenuates plasma proprotein convertase subtilisin kexin type 9 (PCSK9) levels in participants with cardiovascular disease risk: A randomized control trial.</t>
  </si>
  <si>
    <t>Does Omega-3 supplementation decrease carotid intima-media thickening in hemodialysis patients?</t>
  </si>
  <si>
    <t>Docosahexaenoic Acid Attenuates Cardiovascular Risk Factors via a Decline in Proprotein Convertase Subtilisin/Kexin Type 9 (PCSK9) Plasma Levels.</t>
  </si>
  <si>
    <t>Fish Oil Supplementation Enhances Pulmonary Strength and Endurance in Women Undergoing Chemotherapy.</t>
  </si>
  <si>
    <t>60 Days</t>
  </si>
  <si>
    <t>Vascular and metabolic effects of omega-3 fatty acids combined with fenofibrate in patients with hypertriglyceridemia.</t>
  </si>
  <si>
    <t>Potential Effects of Omega-3 Fatty Acids on Insulin Resistance and Lipid Profile in Maintenance Hemodialysis Patients: a Randomized Placebo-Controlled Trial.</t>
  </si>
  <si>
    <t>Effects of DHA-enriched fish oil on monocyte/macrophage activation marker sCD163, asymmetric dimethyl arginine, and insulin resistance in type 2 diabetic patients.</t>
  </si>
  <si>
    <t>Lipid-lowering and anti-inflammatory effects of omega 3 ethyl esters and krill oil: a randomized, cross-over, clinical trial.</t>
  </si>
  <si>
    <t>n-3 polyunsaturated fatty acid supplementation reduces insulin resistance in hepatitis C virus infected patients: a randomised controlled trial.</t>
  </si>
  <si>
    <t>Icosabutate for the treatment of very high triglycerides: A placebo-controlled, randomized, double-blind, 12-week clinical trial.</t>
  </si>
  <si>
    <t>Effects of n-3 fatty acid supplements on glycemic traits in Chinese type 2 diabetic patients: A double-blind randomized controlled trial.</t>
  </si>
  <si>
    <t>The role of free fatty acids in the inflammatory and cardiometabolic profile in adolescents with metabolic syndrome engaged in interdisciplinary therapy.</t>
  </si>
  <si>
    <t>Effect of the omega-3 fatty acid plus vitamin E supplementation on subjective global assessment score, glucose metabolism, and lipid concentrations in chronic hemodialysis patients.</t>
  </si>
  <si>
    <t>n-3 Polyunsaturated Fatty Acid Supplementation Has No Effect on Postprandial Triglyceride-Rich Lipoprotein Kinetics in Men with Type 2 Diabetes.</t>
  </si>
  <si>
    <t>Omega-3 fatty acid supplementation influences the whole blood transcriptome in women with obesity, associated with pro-resolving lipid mediator production.</t>
  </si>
  <si>
    <t>Changes in plasma metabolites and glucose homeostasis during omega-3 polyunsaturated fatty acid supplementation in women with polycystic ovary syndrome.</t>
  </si>
  <si>
    <t>Safety of Emulsifying Lipid Formulation Containing Omega-3 Polyunsaturated Fatty Acids for Patients with Crohn's Disease.</t>
  </si>
  <si>
    <t>84 Days</t>
  </si>
  <si>
    <t>Omega-3 fatty acid supplementation combined with acute aerobic exercise does not alter the improved post-exercise insulin response in normoglycemic, inactive and overweight men.</t>
  </si>
  <si>
    <t>Effects of omega-3 fatty acid supplementation on insulin metabolism and lipid profiles in gestational diabetes: Randomized, double-blind, placebo-controlled trial.</t>
  </si>
  <si>
    <t>Fish Oil Supplements Lower Serum Lipids and Glucose in Correlation with a Reduction in Plasma Fibroblast Growth Factor 21 and Prostaglandin E2 in Nonalcoholic Fatty Liver Disease Associated with Hyperlipidemia: A Randomized Clinical Trial.</t>
  </si>
  <si>
    <t>Treating liver fat and serum triglyceride levels in NAFLD, effects of PNPLA3 and TM6SF2 genotypes: Results from the WELCOME trial.</t>
  </si>
  <si>
    <t>Efficacy of poly-unsaturated fatty acid therapy on patients with nonalcoholic steatohepatitis.</t>
  </si>
  <si>
    <t>Short-Term, High-Dose Fish Oil Supplementation Increases the Production of Omega-3 Fatty Acid-Derived Mediators in Patients With Peripheral Artery Disease (the OMEGA-PAD I Trial).</t>
  </si>
  <si>
    <t>FISH OIL AND VITAMIN E CHANGE LIPID PROFILES AND ANTI-LDL-ANTIBODIES IN TWO DIFFERENT ETHNIC GROUPS OF WOMEN TRANSITIONING THROUGH MENOPAUSE.</t>
  </si>
  <si>
    <t>Omega-3 Fatty acids therapy in children with nonalcoholic Fatty liver disease: a randomized controlled trial.</t>
  </si>
  <si>
    <t>Effects of n-3 fish oil on metabolic and histological parameters in NASH: a double-blind, randomized, placebo-controlled trial.</t>
  </si>
  <si>
    <t>ω-3 fatty acid differentially modulated serum levels of IGF1 and IGFBP3 in men with CVD: a randomized, double-blind placebo-controlled study.</t>
  </si>
  <si>
    <t>Impact of eicosapentaenoic acid treatment on the fibrous cap thickness in patients with coronary atherosclerotic plaque: an optical coherence tomography study.</t>
  </si>
  <si>
    <t>Effects of omega-3 fatty acids on arterial stiffness in patients with hypertension: a randomized pilot study.</t>
  </si>
  <si>
    <t>Disrupted fatty acid distribution in HDL and LDL according to apolipoprotein E allele.</t>
  </si>
  <si>
    <t>The Effect of n-3 Fatty Acids on Small Dense Low-Density Lipoproteins in Patients With End-Stage Renal Disease: A Randomized Placebo-Controlled Intervention Study.</t>
  </si>
  <si>
    <t>Effect of Omega-3 Fatty Acid on the Fatty Acid Content of the Erythrocyte Membrane and Proteinuria in Patients with Diabetic Nephropathy.</t>
  </si>
  <si>
    <t>The effect of omega-3 on serum lipid profile in hemodialysis patients.</t>
  </si>
  <si>
    <t>Effect of Omega-3 fatty acids on blood pressure and serum lipids in continuous ambulatory peritoneal dialysis patients.</t>
  </si>
  <si>
    <t>Effects of oral eicosapentaenoic acid versus docosahexaenoic acid on human peripheral blood mononuclear cell gene expression.</t>
  </si>
  <si>
    <t>Benefits of foods supplemented with vegetable oils rich in α-linolenic, stearidonic or docosahexaenoic acid in hypertriglyceridemic subjects: a double-blind, randomized, controlled trail.</t>
  </si>
  <si>
    <t>The effect of plant sterols and different low doses of omega-3 fatty acids from fish oil on lipoprotein subclasses.</t>
  </si>
  <si>
    <t>The effects of omega-3 fatty acid on vitamin D activation in hemodialysis patients: a pilot study.</t>
  </si>
  <si>
    <t>Effects of omega-3 on metabolic markers in postmenopausal women with metabolic syndrome.</t>
  </si>
  <si>
    <t>Safety and lipid-altering efficacy of a new omega-3 fatty acid and antioxidant-containing medical food in men and women with elevated triacylglycerols.</t>
  </si>
  <si>
    <t>A calorie-restriction diet supplemented with fish oil and high-protein powder is associated with reduced severity of metabolic syndrome in obese women.</t>
  </si>
  <si>
    <t>Effects of niacin and omega-3 fatty acids on the apolipoproteins in overweight patients with elevated triglycerides and reduced HDL cholesterol.</t>
  </si>
  <si>
    <t>Fish oil (n-3 fatty acids) in drug resistant epilepsy: a randomised placebo-controlled crossover study.</t>
  </si>
  <si>
    <t>Effects of krill oil on endothelial function and other cardiovascular risk factors in participants with type 2 diabetes, a randomized controlled trial.</t>
  </si>
  <si>
    <t>The effects of the DASH diet education program with omega-3 fatty acid supplementation on metabolic syndrome parameters in elderly women with abdominal obesity.</t>
  </si>
  <si>
    <t>Insulin resistance determines a differential response to changes in dietary fat modification on metabolic syndrome risk factors: the LIPGENE study.</t>
  </si>
  <si>
    <t>Relation of fish oil supplementation to markers of atherothrombotic risk in patients with cardiovascular disease not receiving lipid-lowering therapy.</t>
  </si>
  <si>
    <t>Dose-response effects of marine omega-3 fatty acids on apolipoproteins, apolipoprotein-defined lipoprotein subclasses, and Lp-PLA2 in individuals with moderate hypertriglyceridemia.</t>
  </si>
  <si>
    <t>Effects of extra virgin olive oil and fish oil on lipid profile and oxidative stress in patients with metabolic syndrome.</t>
  </si>
  <si>
    <t>Long-Term Treatment with n-3 Polyunsaturated Fatty Acids as a Monotherapy in Children with Nonalcoholic Fatty Liver Disease.</t>
  </si>
  <si>
    <t>Effect of DHA-rich fish oil on PPARγ target genes related to lipid metabolism in type 2 diabetes: A randomized, double-blind, placebo-controlled clinical trial.</t>
  </si>
  <si>
    <t>Effect of TAK-085 on Low-density Lipoprotein Particle Size in Patients with Hypertriglyceridemia: A Double-blind Randomized Clinical Study.</t>
  </si>
  <si>
    <t>Effects of Dietary n-3 Fatty Acids on Hepatic and Peripheral Insulin Sensitivity in Insulin-Resistant Humans.</t>
  </si>
  <si>
    <t>Prospective double-blind randomized study on the efficacy and safety of an n-3 fatty acid enriched intravenous fat emulsion in postsurgical gastric and colorectal cancer patients.</t>
  </si>
  <si>
    <t>Effect of caloric restriction with or without n-3 polyunsaturated fatty acids on insulin sensitivity in obese subjects: A randomized placebo controlled trial.</t>
  </si>
  <si>
    <t>25 Weeks</t>
  </si>
  <si>
    <t>Modulation of C-reactive protein and plasma omega-6 fatty acid levels by phospholipase A2 gene polymorphisms following a 6-week supplementation with fish oil.</t>
  </si>
  <si>
    <t>Randomized Multicenter Placebo-Controlled Trial of Omega-3 Fatty Acids for the Control of Aromatase Inhibitor-Induced Musculoskeletal Pain: SWOG S0927.</t>
  </si>
  <si>
    <t>Energy-restricted, n-3 polyunsaturated fatty acids-rich diet improves the clinical response to immuno-modulating drugs in obese patients with plaque-type psoriasis: a randomized control clinical trial.</t>
  </si>
  <si>
    <t>Effect of low dose ω-3 poly unsaturated fatty acids on cognitive status among older people: a double-blind randomized placebo-controlled study.</t>
  </si>
  <si>
    <t>The impact of non-surgical periodontal treatment on serum levels of long chain-polyunsaturated fatty acids: a pilot randomized clinical trial.</t>
  </si>
  <si>
    <t>Polyunsaturated omega-3 fatty acids reduce lipoprotein-associated phospholipase A(2) in patients with stable angina.</t>
  </si>
  <si>
    <t>The impact of polyunsaturated fatty acid-based dietary supplements on disease biomarkers in a metabolic syndrome/diabetes population.</t>
  </si>
  <si>
    <t>No significant effects of ethyl-eicosapentanoic acid on histologic features of nonalcoholic steatohepatitis in a phase 2 trial.</t>
  </si>
  <si>
    <t>Add-on ezetimibe reduces small dense low-density lipoprotein cholesterol levels without affecting absorption of eicosapentaenoic acid in patients with coronary artery disease: a pilot study.</t>
  </si>
  <si>
    <t>Effects of eicosapentaenoic acid treatment on epicardial and abdominal visceral adipose tissue volumes in patients with coronary artery disease.</t>
  </si>
  <si>
    <t>A fish-based diet intervention improves endothelial function in postmenopausal women with type 2 diabetes mellitus: a randomized crossover trial.</t>
  </si>
  <si>
    <t>A double-blind randomized trial of fish oil to lower triglycerides and improve cardiometabolic risk in adolescents.</t>
  </si>
  <si>
    <t>28 Weeks</t>
  </si>
  <si>
    <t>Protective effect of eicosapentaenoic acid on insulin resistance in hyperlipidemic patients and on the postoperative course of cardiac surgery patients: the possible involvement of adiponectin.</t>
  </si>
  <si>
    <t>DHA-enriched high-oleic acid canola oil improves lipid profile and lowers predicted cardiovascular disease risk in the canola oil multicenter randomized controlled trial.</t>
  </si>
  <si>
    <t>60 Weeks</t>
  </si>
  <si>
    <t>The effect of conjugated linoleic acids and omega-3 fatty acids supplementation on lipid profile in atherosclerosis.</t>
  </si>
  <si>
    <t>Effects of eicosapentaenoic acid on platelet function in patients taking long-term aspirin following coronary stent implantation.</t>
  </si>
  <si>
    <t>Eicosapentaenoic Acid combined with optimal statin therapy improves endothelial dysfunction in patients with coronary artery disease.</t>
  </si>
  <si>
    <t>Omega-3 PUFAs improved endothelial function and arterial stiffness with a parallel antiinflammatory effect in adults with metabolic syndrome.</t>
  </si>
  <si>
    <t>Effect of fatty and lean fish intake on lipoprotein subclasses in subjects with coronary heart disease: a controlled trial.</t>
  </si>
  <si>
    <t>Stabilizing effect of combined eicosapentaenoic acid and statin therapy on coronary thin-cap fibroatheroma.</t>
  </si>
  <si>
    <t>Krill oil supplementation lowers serum triglycerides without increasing low-density lipoprotein cholesterol in adults with borderline high or high triglyceride levels.</t>
  </si>
  <si>
    <t>Effects of improved fat content of frankfurters and pâtés on lipid and lipoprotein profile of volunteers at increased cardiovascular risk: a placebo-controlled study.</t>
  </si>
  <si>
    <t>Fish meal supplementation and ambulatory blood pressure in patients with hypertension: relevance of baseline membrane fatty acid composition.</t>
  </si>
  <si>
    <t>Diets naturally rich in polyphenols improve fasting and postprandial dyslipidemia and reduce oxidative stress: a randomized controlled trial.</t>
  </si>
  <si>
    <t>Cardiometabolic risk factors are influenced by Stearoyl-CoA Desaturase (SCD) -1 gene polymorphisms and n-3 polyunsaturated fatty acid supplementation.</t>
  </si>
  <si>
    <t>Effect of ω-3 fatty acid ethyl esters on apolipoprotein B-48 kinetics in obese subjects on a weight-loss diet: a new tracer kinetic study in the postprandial state.</t>
  </si>
  <si>
    <t>Using high-dose omega-3 fatty acid supplements to lower triglyceride levels in 10- to 19-year-olds.</t>
  </si>
  <si>
    <t>A novel, multi-ingredient supplement to manage elevated blood lipids in patients with no evidence of cardiovascular disease: a pilot study.</t>
  </si>
  <si>
    <t>118 Days</t>
  </si>
  <si>
    <t>Safety assessment of docosahexaenoic acid in X-linked retinitis pigmentosa: the 4-year DHAX trial.</t>
  </si>
  <si>
    <t>4 Years</t>
  </si>
  <si>
    <t>Dietary echium oil increases long-chain n-3 PUFAs, including docosapentaenoic acid, in blood fractions and alters biochemical markers for cardiovascular disease independently of age, sex, and metabolic syndrome.</t>
  </si>
  <si>
    <t>Effect of omega-3 fatty acid ethyl esters on the oxylipin composition of lipoproteins in hypertriglyceridemic, statin-treated subjects.</t>
  </si>
  <si>
    <t>Effect of soy product kinako and fish oil on serum lipids and glucose metabolism in women with metabolic syndrome.</t>
  </si>
  <si>
    <t>Hypocaloric diet associated with the consumption of jam enriched with microencapsulated fish oil decreases insulin resistance.</t>
  </si>
  <si>
    <t>Efficacy of a unique omega-3 formulation on the correction of nutritional deficiency and its effects on cardiovascular disease risk factors in a randomized controlled VASCAZEN(®) REVEAL Trial.</t>
  </si>
  <si>
    <t>Short communication: effects of omega-3 fatty acids on triglycerides and high-density lipoprotein subprofiles in HIV-infected persons with hypertriglyceridemia.</t>
  </si>
  <si>
    <t>The effect of a lifestyle intervention on metabolic health in young women.</t>
  </si>
  <si>
    <t>Fish-oil supplementation alters numbers of circulating endothelial progenitor cells and microparticles independently of eNOS genotype.</t>
  </si>
  <si>
    <t>Gene-diet interactions with polymorphisms of the MGLL gene on plasma low-density lipoprotein cholesterol and size following an omega-3 polyunsaturated fatty acid supplementation: a clinical trial.</t>
  </si>
  <si>
    <t>Effects of whole grain, fish and bilberries on serum metabolic profile and lipid transfer protein activities: a randomized trial (Sysdimet).</t>
  </si>
  <si>
    <t>Effects on metabolic markers are modified by PPARG2 and COX2 polymorphisms in infants randomized to fish oil.</t>
  </si>
  <si>
    <t>Impact of polyunsaturated vegetable oils on adiponectin levels, glycaemia and blood lipids in individuals with type 2 diabetes: a randomised, double-blind intervention study.</t>
  </si>
  <si>
    <t>The effects of omega-3 plus vitamin E and zinc plus vitamin C supplementation on cardiovascular risk markers in postmenopausal women with type 2 diabetes.</t>
  </si>
  <si>
    <t>Omega-3 fatty acid therapy dose-dependently and significantly decreased triglycerides and improved flow-mediated dilation, however, did not significantly improve insulin sensitivity in patients with hypertriglyceridemia.</t>
  </si>
  <si>
    <t>Effects of eicosapentaenoic acid on the levels of inflammatory markers, cardiac function and long-term prognosis in chronic heart failure patients with dyslipidemia.</t>
  </si>
  <si>
    <t>28 Months</t>
  </si>
  <si>
    <t>Increasing long-chain n-3PUFA consumption improves small peripheral artery function in patients at intermediate-high cardiovascular risk.</t>
  </si>
  <si>
    <t>Blood lipids profile in hyperlipidemic children undergoing different dietary long chain polyunsaturated supplementations: a preliminary clinical trial.</t>
  </si>
  <si>
    <t>A protein-enriched low glycemic index diet with omega-3 polyunsaturated fatty acid supplementation exerts beneficial effects on metabolic control in type 2 diabetes.</t>
  </si>
  <si>
    <t>Effects of fish oil on lipid profile and other metabolic outcomes in HIV-infected patients on antiretroviral therapy: a randomized placebo-controlled trial.</t>
  </si>
  <si>
    <t>Atorvastatin plus omega-3 fatty acid ethyl ester decreases very-low-density lipoprotein triglyceride production in insulin resistant obese men.</t>
  </si>
  <si>
    <t>Effects of supplementation with omega-3 on insulin sensitivity and non-esterified free fatty acid (NEFA) in type 2 diabetic patients.</t>
  </si>
  <si>
    <t>Low doses of eicosapentaenoic acid and docosahexaenoic acid from fish oil dose-dependently decrease serum triglyceride concentrations in the presence of plant sterols in hypercholesterolemic men and women.</t>
  </si>
  <si>
    <t>Omega-3 free fatty acids for the treatment of severe hypertriglyceridemia: the EpanoVa fOr Lowering Very high triglyceridEs (EVOLVE) trial.</t>
  </si>
  <si>
    <t>Effect of DHA on plasma fatty acid availability and oxidative stress during training season and football exercise.</t>
  </si>
  <si>
    <t>The effect of omega-3 fatty acid supplementation on oxidative stress in continuous ambulatory peritoneal dialysis patients.</t>
  </si>
  <si>
    <t>A double-blind randomised controlled trial of fish oil-based versus soy-based lipid preparations in the treatment of infants with parenteral nutrition-associated cholestasis.</t>
  </si>
  <si>
    <t>DNA methylation pattern in overweight women under an energy-restricted diet supplemented with fish oil.</t>
  </si>
  <si>
    <t>Effect of n-3 polyunsaturated fatty acid supplementation in patients with rheumatoid arthritis: a 16-week randomized, double-blind, placebo-controlled, parallel-design multicenter study in Korea.</t>
  </si>
  <si>
    <t>n-3 fatty acids in patients with multiple cardiovascular risk factors.</t>
  </si>
  <si>
    <t>Omega-3 in SLE: a double-blind, placebo-controlled randomized clinical trial of endothelial dysfunction and disease activity in systemic lupus erythematosus.</t>
  </si>
  <si>
    <t>Effect of a plant sterol, fish oil and B vitamin combination on cardiovascular risk factors in hypercholesterolemic children and adolescents: a pilot study.</t>
  </si>
  <si>
    <t>Highly purified eicosapentaenoic acid may increase low-density lipoprotein particle size by improving triglyceride metabolism in patients with hypertriglyceridemia.</t>
  </si>
  <si>
    <t>Effect of eicosapentaenoic acid on central systolic blood pressure.</t>
  </si>
  <si>
    <t>Effect of fish oil supplementation on serum triglycerides, LDL cholesterol and LDL subfractions in hypertriglyceridemic adults.</t>
  </si>
  <si>
    <t>Supplementation with n3 fatty acid ethyl esters increases large and small artery elasticity in obese adults on a weight loss diet.</t>
  </si>
  <si>
    <t>Effects of 1-year treatment with highly purified omega-3 fatty acids on depression after myocardial infarction: results from the OMEGA trial.</t>
  </si>
  <si>
    <t>Safety of phosphatidylserine containing omega3 fatty acids in ADHD children: a double-blind placebo-controlled trial followed by an open-label extension.</t>
  </si>
  <si>
    <t>30 Weeks</t>
  </si>
  <si>
    <t>Oral docosahexaenoic acid in the prevention of exudative age-related macular degeneration: the Nutritional AMD Treatment 2 study.</t>
  </si>
  <si>
    <t>Differential dose effect of fish oil on inflammation and adipose tissue gene expression in chronic kidney disease patients.</t>
  </si>
  <si>
    <t>Omega-3 fatty acid ethyl ester supplementation decreases very-low-density lipoprotein triacylglycerol secretion in obese men.</t>
  </si>
  <si>
    <t>Effects of age, sex, body mass index and APOE genotype on cardiovascular biomarker response to an n-3 polyunsaturated fatty acid supplementation.</t>
  </si>
  <si>
    <t>Effects of a diet rich in N-3 polyunsaturated fatty acids on systemic inflammation in renal transplant recipients.</t>
  </si>
  <si>
    <t>A highly bioavailable omega-3 free fatty acid formulation improves the cardiovascular risk profile in high-risk, statin-treated patients with residual hypertriglyceridemia (the ESPRIT trial).</t>
  </si>
  <si>
    <t>Omega-3 polyunsaturated fatty acids reduce insulin resistance and triglycerides in obese children and adolescents.</t>
  </si>
  <si>
    <t>Platelet redox balance in diabetic patients with hypertension improved by n-3 fatty acids.</t>
  </si>
  <si>
    <t>Beneficial Effects of Omega-3 Fatty Acids on Low Density Lipoprotein Particle Size in Patients with Type 2 Diabetes Already under Statin Therapy.</t>
  </si>
  <si>
    <t>Omega-3 fatty acids reduce adipose tissue macrophages in human subjects with insulin resistance.</t>
  </si>
  <si>
    <t>Efficacy and safety of TAK-085 compared with eicosapentaenoic acid in Japanese subjects with hypertriglyceridemia undergoing lifestyle modification: the omega-3 fatty acids randomized double-blind (ORD) study.</t>
  </si>
  <si>
    <t>Dietary supplementation with long chain omega-3 polyunsaturated fatty acids and weight loss in obese adults.</t>
  </si>
  <si>
    <t>The effects of n-3 long-chain polyunsaturated fatty acid supplementation on biomarkers of kidney injury in adults with diabetes: results of the GO-FISH trial.</t>
  </si>
  <si>
    <t>Long-term safety and efficacy of TAK-085 in Japanese subjects with hypertriglyceridemia undergoing lifestyle modification: the omega-3 fatty acids randomized long-term (ORL) study.</t>
  </si>
  <si>
    <t>Effect of a combination of genistein, polyunsaturated fatty acids and vitamins D3 and K1 on bone mineral density in postmenopausal women: a randomized, placebo-controlled, double-blind pilot study.</t>
  </si>
  <si>
    <t>Prior supplementation with long chain omega-3 polyunsaturated fatty acids promotes weight loss in obese adults: a double-blinded randomised controlled trial.</t>
  </si>
  <si>
    <t>Short-term effects of eicosapentaenoic acid on P wave signal-averaged electrocardiogram in patients with coronary artery disease.</t>
  </si>
  <si>
    <t>N-3 polyunsaturated fatty acids in the treatment of atherogenic dyslipidemia.</t>
  </si>
  <si>
    <t>Dietary supplementation with fish gelatine modifies nutrient intake and leads to sex-dependent responses in TAG and C-reactive protein levels of insulin-resistant subjects.</t>
  </si>
  <si>
    <t>32 Weeks</t>
  </si>
  <si>
    <t>Icosapent ethyl, a pure EPA omega-3 fatty acid: effects on lipoprotein particle concentration and size in patients with very high triglyceride levels (the MARINE study).</t>
  </si>
  <si>
    <t>Fish oil improves lipid metabolism and ameliorates inflammation in patients with metabolic syndrome: impact of nonalcoholic fatty liver disease.</t>
  </si>
  <si>
    <t>Highly purified eicosapentaenoic acid increases interleukin-10 levels of peripheral blood monocytes in obese patients with dyslipidemia.</t>
  </si>
  <si>
    <t>Efficacy and safety of eicosapentaenoic acid ethyl ester (AMR101) therapy in statin-treated patients with persistent high triglycerides (from the ANCHOR study).</t>
  </si>
  <si>
    <t>n-3 fatty acids and cardiovascular outcomes in patients with dysglycemia.</t>
  </si>
  <si>
    <t>7 Years</t>
  </si>
  <si>
    <t>Effects of n-3 fatty acids on major cardiovascular events in statin users and non-users with a history of myocardial infarction.</t>
  </si>
  <si>
    <t>41 Months</t>
  </si>
  <si>
    <t>ω-3 polyunsaturated fatty acid supplementation does not influence body composition, insulin resistance, and lipemia in women with type 2 diabetes and obesity.</t>
  </si>
  <si>
    <t>Effect of fish oil supplementation on graft patency and cardiovascular events among patients with new synthetic arteriovenous hemodialysis grafts: a randomized controlled trial.</t>
  </si>
  <si>
    <t>Omega-3 fatty acids do not improve endothelial function in virologically suppressed HIV-infected men: a randomized placebo-controlled trial.</t>
  </si>
  <si>
    <t>The effect of omega-3 fatty acids on the atherogenic lipoprotein phenotype in patients with nephrotic range proteinuria.</t>
  </si>
  <si>
    <t>Significant differential effects of omega-3 fatty acids and fenofibrate in patients with hypertriglyceridemia.</t>
  </si>
  <si>
    <t>Comparison of the effects of n-3 long chain polyunsaturated fatty acids and fenofibrate on markers of inflammation and vascular function, and on the serum lipoprotein profile in overweight and obese subjects.</t>
  </si>
  <si>
    <t>Low-dose fish oil supplementation increases serum adiponectin without affecting inflammatory markers in overweight subjects.</t>
  </si>
  <si>
    <t>Dietary inclusion of salmon, herring and pompano as oily fish reduces CVD risk markers in dyslipidaemic middle-aged and elderly Chinese women.</t>
  </si>
  <si>
    <t>Effect of rosuvastatin monotherapy and in combination with fenofibrate or omega-3 fatty acids on serum vitamin D levels.</t>
  </si>
  <si>
    <t>Long-chain n-3 PUFAs reduce adipose tissue and systemic inflammation in severely obese nondiabetic patients: a randomized controlled trial.</t>
  </si>
  <si>
    <t>Effect of treatment with omega-3 fatty acids on C-reactive protein and tumor necrosis factor-alfa in hemodialysis patients.</t>
  </si>
  <si>
    <t>Plasma inflammatory and vascular homeostasis biomarkers increase during human pregnancy but are not affected by oily fish intake.</t>
  </si>
  <si>
    <t>18 Weeks</t>
  </si>
  <si>
    <t>Effects of n-3 PUFAs on postprandial variation of metalloproteinases, and inflammatory and insulin resistance parameters in dyslipidemic patients: evaluation with euglycemic clamp and oral fat load.</t>
  </si>
  <si>
    <t>Omega-3 fatty acid supplementation increases 1,25-dihydroxyvitamin D and fetuin-A levels in dialysis patients.</t>
  </si>
  <si>
    <t>APOE genotype influences triglyceride and C-reactive protein responses to altered dietary fat intake in UK adults.</t>
  </si>
  <si>
    <t>Role of Omega-3 fatty acids in preventing metabolic disturbances in patients on olanzapine plus either sodium valproate or lithium: a randomized double-blind placebo-controlled trial.</t>
  </si>
  <si>
    <t>Beneficial effects of omega-3 fatty acids in the proteome of high-density lipoprotein proteome.</t>
  </si>
  <si>
    <t>5 Weeks</t>
  </si>
  <si>
    <t>Benefits of omega-3 Fatty acids supplementation on serum paraoxonase 1 activity and lipids ratios in polycystic ovary syndrome.</t>
  </si>
  <si>
    <t>Effects of protein and omega-3 supplementation, provided during regular dialysis sessions, on nutritional and inflammatory indices in hemodialysis patients.</t>
  </si>
  <si>
    <t>Different gene expression profiles in normo- and dyslipidemic men after fish oil supplementation: results from a randomized controlled trial.</t>
  </si>
  <si>
    <t>Relationship between coronary artery disease and non-HDL-C, and effect of highly purified EPA on the risk of coronary artery disease in hypercholesterolemic patients treated with statins: sub-analysis of the Japan EPA Lipid Intervention Study (JELIS).</t>
  </si>
  <si>
    <t>Effects of omega-3 fatty acids supplementation on serum adiponectin levels and some metabolic risk factors in women with polycystic ovary syndrome.</t>
  </si>
  <si>
    <t>Biological effects of add-on eicosapentaenoic acid supplementation in diabetes mellitus and co-morbid depression: a randomized controlled trial.</t>
  </si>
  <si>
    <t>Effect of eicosapentaenoic acid on regional arterial stiffness: Assessment by tissue Doppler imaging.</t>
  </si>
  <si>
    <t>Eicosapentaenoic Acid supplementation changes Fatty Acid composition and corrects endothelial dysfunction in hyperlipidemic patients.</t>
  </si>
  <si>
    <t>Administration of omega-3 fatty acids and Raloxifene to women at high risk of breast cancer: interim feasibility and biomarkers analysis from a clinical trial.</t>
  </si>
  <si>
    <t>The chronic effects of fish oil with exercise on postprandial lipaemia and chylomicron homeostasis in insulin resistant viscerally obese men.</t>
  </si>
  <si>
    <t>The effect of a 12-week course of omega-3 polyunsaturated fatty acids on lipid parameters in hypertriglyceridemic adult HIV-infected patients undergoing HAART: a randomized, placebo-controlled pilot trial.</t>
  </si>
  <si>
    <t>Effects of prescription niacin and omega-3 fatty acids on lipids and vascular function in metabolic syndrome: a randomized controlled trial.</t>
  </si>
  <si>
    <t>Regulation of lipid metabolism-related gene expression in whole blood cells of normo- and dyslipidemic men after fish oil supplementation.</t>
  </si>
  <si>
    <t>Adipose triglyceride lipase and hormone-sensitive lipase protein expression in subcutaneous adipose tissue is decreased after an isoenergetic low-fat high-complex carbohydrate diet in the metabolic syndrome.</t>
  </si>
  <si>
    <t>Effect of rosuvastatin monotherapy or in combination with fenofibrate or ω-3 fatty acids on lipoprotein subfraction profile in patients with mixed dyslipidaemia and metabolic syndrome.</t>
  </si>
  <si>
    <t>Effects of dietary supplementation with a combination of fish oil, bilberry extract, and lutein on subjective symptoms of asthenopia in humans.</t>
  </si>
  <si>
    <t>Treatment of rheumatoid arthritis with marine and botanical oils: influence on serum lipids.</t>
  </si>
  <si>
    <t>The consumption of the carp meat and plasma lipids in secondary prevention in the heart ischemic disease patients.</t>
  </si>
  <si>
    <t>Eicosapentaenoic acid for the prevention of recurrent atrial fibrillation.</t>
  </si>
  <si>
    <t>Safety of phosphatidylserine containing omega-3 fatty acids in non-demented elderly: a double-blind placebo-controlled trial followed by an open-label extension.</t>
  </si>
  <si>
    <t>Effect of n-3 fatty acids and statins on oxidative stress in statin-treated hypercholestorelemic and normocholesterolemic women.</t>
  </si>
  <si>
    <t>Prospective randomized comparison between omega-3 fatty acid supplements plus simvastatin versus simvastatin alone in Korean patients with mixed dyslipidemia: lipoprotein profiles and heart rate variability.</t>
  </si>
  <si>
    <t>5 Months</t>
  </si>
  <si>
    <t>Algal docosahexaenoic acid affects plasma lipoprotein particle size distribution in overweight and obese adults.</t>
  </si>
  <si>
    <t>133 Days</t>
  </si>
  <si>
    <t>The effects of rosuvastatin alone or in combination with fenofibrate or omega 3 fatty acids on inflammation and oxidative stress in patients with mixed dyslipidemia.</t>
  </si>
  <si>
    <t>Effects of omega-3 fatty acids on serum lipids, lipoprotein (a), and hematologic factors in hemodialysis patients.</t>
  </si>
  <si>
    <t>Low- and high-dose plant and marine (n-3) fatty acids do not affect plasma inflammatory markers in adults with metabolic syndrome.</t>
  </si>
  <si>
    <t>The effect of bezafibrate and omega-3 fatty acids on lymphocyte cytokine release and systemic inflammation in patients with isolated hypertriglyceridemia.</t>
  </si>
  <si>
    <t>Monocyte-suppressing effect of bezafibrate but not omega-3 fatty acids in patients with isolated hypertriglyceridaemia.</t>
  </si>
  <si>
    <t>120 Days</t>
  </si>
  <si>
    <t>Add-on therapy of EPA reduces oxidative stress and inhibits the progression of aortic stiffness in patients with coronary artery disease and statin therapy: a randomized controlled study.</t>
  </si>
  <si>
    <t>Postprandial inflammatory response in adipose tissue of patients with metabolic syndrome after the intake of different dietary models.</t>
  </si>
  <si>
    <t>A Mediterranean-style low-glycemic-load diet improves variables of metabolic syndrome in women, and addition of a phytochemical-rich medical food enhances benefits on lipoprotein metabolism.</t>
  </si>
  <si>
    <t>Effects of dietary fat modification on insulin sensitivity and on other risk factors of the metabolic syndrome--LIPGENE: a European randomized dietary intervention study.</t>
  </si>
  <si>
    <t>Effects of eicosapentaenoic acid on asymmetric dimethylarginine in patients in the chronic phase of cerebral infarction: a preliminary study.</t>
  </si>
  <si>
    <t>143 Days</t>
  </si>
  <si>
    <t>Metabolic and endocrine effects of long-chain versus essential omega-3 polyunsaturated fatty acids in polycystic ovary syndrome.</t>
  </si>
  <si>
    <t>Hemostatic effects of bezafibrate and ω-3 fatty acids in isolated hypertriglyceridemic patients.</t>
  </si>
  <si>
    <t>High doses of rosuvastatin are superior to low doses of rosuvastatin plus fenofibrate or n-3 fatty acids in mixed dyslipidemia.</t>
  </si>
  <si>
    <t>Effects of prescription omega-3-acid ethyl esters on fasting lipid profile in subjects with primary hypercholesterolemia.</t>
  </si>
  <si>
    <t>Phase II prospective randomized trial of a low-fat diet with fish oil supplementation in men undergoing radical prostatectomy.</t>
  </si>
  <si>
    <t>Moderate doses of EPA and DHA from re-esterified triacylglycerols but not from ethyl-esters lower fasting serum triacylglycerols in statin-treated dyslipidemic subjects: Results from a six month randomized controlled trial.</t>
  </si>
  <si>
    <t>Parenteral fish-oil-based lipid emulsion improves fatty acid profiles and lipids in parenteral nutrition-dependent children.</t>
  </si>
  <si>
    <t>42 Weeks</t>
  </si>
  <si>
    <t>Preventive effects of eicosapentaenoic acid on coronary artery disease in patients with peripheral artery disease.</t>
  </si>
  <si>
    <t>Fish-oil supplement has neutral effects on vascular and metabolic function but improves renal function in patients with Type 2 diabetes mellitus.</t>
  </si>
  <si>
    <t>OMEGA, a randomized, placebo-controlled trial to test the effect of highly purified omega-3 fatty acids on top of modern guideline-adjusted therapy after myocardial infarction.</t>
  </si>
  <si>
    <t>Efficacy and safety of prescription omega-3 fatty acids for the prevention of recurrent symptomatic atrial fibrillation: a randomized controlled trial.</t>
  </si>
  <si>
    <t>Omega-3 fatty acid supplementation improves vascular function and reduces inflammation in obese adolescents.</t>
  </si>
  <si>
    <t>Long-term up to 24-month efficacy and safety of concomitant prescription omega-3-acid ethyl esters and simvastatin in hypertriglyceridemic patients.</t>
  </si>
  <si>
    <t>24 Months</t>
  </si>
  <si>
    <t>Lipoprotein-associated phospholipase A2 mass is significantly reduced in dyslipidemic patients treated with lifestyle modification and combination lipid-modifying drug therapy.</t>
  </si>
  <si>
    <t>Effects of prescription omega-3-acid ethyl esters on non--high-density lipoprotein cholesterol when coadministered with escalating doses of atorvastatin.</t>
  </si>
  <si>
    <t>20 Weeks</t>
  </si>
  <si>
    <t>The metabolic effects of omega-3 plant sterol esters in mixed hyperlipidemic subjects.</t>
  </si>
  <si>
    <t>Effects of atorvastatin and n-3 fatty acid supplementation on VLDL apolipoprotein C-III kinetics in men with abdominal obesity.</t>
  </si>
  <si>
    <t>Effects of omega-3 polyunsaturated fatty-acid supplementation on redox status in chronic renal failure patients with dyslipidemia.</t>
  </si>
  <si>
    <t>n-3 LC-PUFA-enriched dairy products are able to reduce cardiovascular risk factors: a double-blind, cross-over study.</t>
  </si>
  <si>
    <t>15 Weeks</t>
  </si>
  <si>
    <t>Effects of fish oil supplementation on markers of the metabolic syndrome.</t>
  </si>
  <si>
    <t>Inclusion of Atlantic salmon in the Chinese diet reduces cardiovascular disease risk markers in dyslipidemic adult men.</t>
  </si>
  <si>
    <t>Fatty acid supplements improve respiratory, inflammatory and nutritional parameters in adults with cystic fibrosis.</t>
  </si>
  <si>
    <t>The efficacy of omega-3 fatty acid supplementation on plasma homocysteine and malondialdehyde levels of type 2 diabetic patients.</t>
  </si>
  <si>
    <t>Influence of an eicosapentaenoic and docosahexaenoic acid-enriched enteral nutrition formula on plasma fatty acid composition and biomarkers of insulin resistance in the elderly.</t>
  </si>
  <si>
    <t>Fatty acid-binding protein-2 genotype influences lipid and lipoprotein response to eicosapentaenoic acid supplementation in hypertriglyceridemic subjects.</t>
  </si>
  <si>
    <t>PPARalpha L162V polymorphism alters the potential of n-3 fatty acids to increase lipoprotein lipase activity.</t>
  </si>
  <si>
    <t>A low-fat, high-complex carbohydrate diet supplemented with long-chain (n-3) fatty acids alters the postprandial lipoprotein profile in patients with metabolic syndrome.</t>
  </si>
  <si>
    <t>The effects of low dose n-3 fatty acids on serum lipid profiles and insulin resistance of the elderly: a randomized controlled clinical trial.</t>
  </si>
  <si>
    <t>Marine phospholipids--a promising new dietary approach to tumor-associated weight loss.</t>
  </si>
  <si>
    <t>Omega-3 fatty acid supplementation decreases liver fat content in polycystic ovary syndrome: a randomized controlled trial employing proton magnetic resonance spectroscopy.</t>
  </si>
  <si>
    <t>The effects of [omega]3 fatty acids and coenzyme Q10 on blood pressure and heart rate in chronic kidney disease: a randomized controlled trial.</t>
  </si>
  <si>
    <t>Effect of eicosapentaenoic and docosahexaenoic acid on resting and exercise-induced inflammatory and oxidative stress biomarkers: a randomized, placebo controlled, cross-over study.</t>
  </si>
  <si>
    <t>Prescription omega-3 fatty acid as an adjunct to fenofibrate therapy in hypertriglyceridemic subjects.</t>
  </si>
  <si>
    <t>Omega-3 fatty acid supplements improve the cardiovascular risk profile of subjects with metabolic syndrome, including markers of inflammation and auto-immunity.</t>
  </si>
  <si>
    <t>Incremental effects of eicosapentaenoic acid on cardiovascular events in statin-treated patients with coronary artery disease.</t>
  </si>
  <si>
    <t>Fatty fish intake decreases lipids related to inflammation and insulin signaling--a lipidomics approach.</t>
  </si>
  <si>
    <t>A diet enriched with mackerel (Scomber scombrus)-derived products improves the endothelial function in a senior population (Prevención de las Enfermedades Cardiovasculares: Estudio Santoña--PECES project).</t>
  </si>
  <si>
    <t>Fish oil supplementation lowers C-reactive protein levels independent of triglyceride reduction in patients with end-stage renal disease.</t>
  </si>
  <si>
    <t>Effect of fish oil (n-3 polyunsaturated fatty acids) on plasma lipids, lipoproteins and inflammatory markers in HIV-infected patients treated with antiretroviral therapy: a randomized, double-blind, placebo-controlled study.</t>
  </si>
  <si>
    <t>Effects of omega-3 fatty acid supplementation on lipid levels in endstage renal disease patients.</t>
  </si>
  <si>
    <t>Highly purified eicosapentaenoic acid reduces cardio-ankle vascular index in association with decreased serum amyloid A-LDL in metabolic syndrome.</t>
  </si>
  <si>
    <t>Effects of moderate-dose omega-3 fish oil on cardiovascular risk factors and mood after ischemic stroke: a randomized, controlled trial.</t>
  </si>
  <si>
    <t>Comparison of seal oil to tuna oil on plasma lipid levels and blood pressure in hypertriglyceridaemic subjects.</t>
  </si>
  <si>
    <t>Omega 3 fatty acids induce a marked reduction of apolipoprotein B48 when added to fluvastatin in patients with type 2 diabetes and mixed hyperlipidemia: a preliminary report.</t>
  </si>
  <si>
    <t>22 Weeks</t>
  </si>
  <si>
    <t>Krill oil supplementation increases plasma concentrations of eicosapentaenoic and docosahexaenoic acids in overweight and obese men and women.</t>
  </si>
  <si>
    <t>Effects of long chain omega-3 fatty acids on metalloproteinases and their inhibitors in combined dyslipidemia patients.</t>
  </si>
  <si>
    <t>An oily fish diet increases insulin sensitivity compared to a red meat diet in young iron-deficient women.</t>
  </si>
  <si>
    <t>Effect of a combined therapeutic approach of intensive lipid management, omega-3 fatty acid supplementation, and increased serum 25 (OH) vitamin D on coronary calcium scores in asymptomatic adults.</t>
  </si>
  <si>
    <t>Effects of eicosapentaenoic acid on endothelial cell-derived microparticles, angiopoietins and adiponectin in patients with type 2 diabetes.</t>
  </si>
  <si>
    <t>Atorvastatin in Factorial with Omega-3 EE90 Risk Reduction in Diabetes (AFORRD): a randomised controlled trial.</t>
  </si>
  <si>
    <t>Effect of intradialytic intravenous administration of omega-3 fatty acids on nutritional status and inflammatory response in hemodialysis patients: a pilot study.</t>
  </si>
  <si>
    <t>Suppressive effect of EPA on the incidence of coronary events in hypercholesterolemia with impaired glucose metabolism: Sub-analysis of the Japan EPA Lipid Intervention Study (JELIS).</t>
  </si>
  <si>
    <t>Evaluation of lipid profiles and the use of omega-3 essential Fatty Acid in professional football players.</t>
  </si>
  <si>
    <t>Glycemic control in patients with type 2 diabetes mellitus with a disease-specific enteral formula: stage II of a randomized, controlled multicenter trial.</t>
  </si>
  <si>
    <t>Effect of a dietary intervention and n-3 fatty acid supplementation on measures of serum lipid and insulin sensitivity in persons with HIV.</t>
  </si>
  <si>
    <t>Independent and interactive effects of plant sterols and fish oil n-3 long-chain polyunsaturated fatty acids on the plasma lipid profile of mildly hyperlipidaemic Indian adults.</t>
  </si>
  <si>
    <t>Safety of the omega-3 fatty acid, eicosapentaenoic acid (EPA) in psychiatric patients: results from a randomized, placebo-controlled trial.</t>
  </si>
  <si>
    <t>Omega-3 fatty acids plus rosuvastatin improves endothelial function in South Asians with dyslipidemia.</t>
  </si>
  <si>
    <t>Effects of fatty and lean fish intake on blood pressure in subjects with coronary heart disease using multiple medications.</t>
  </si>
  <si>
    <t>Effects of EPA on coronary artery disease in hypercholesterolemic patients with multiple risk factors: sub-analysis of primary prevention cases from the Japan EPA Lipid Intervention Study (JELIS).</t>
  </si>
  <si>
    <t>Effect of the administration of n-3 polyunsaturated fatty acids on circulating levels of microparticles in patients with a previous myocardial infarction.</t>
  </si>
  <si>
    <t>Beneficial effect of omega-3 fatty acids on sirolimus- or everolimus-induced hypertriglyceridemia in heart transplant recipients.</t>
  </si>
  <si>
    <t>29 Months</t>
  </si>
  <si>
    <t>Simvastatin vs therapeutic lifestyle changes and supplements: randomized primary prevention trial.</t>
  </si>
  <si>
    <t>Effects of n-3 polyunsaturated fatty acids from seal oils on nonalcoholic fatty liver disease associated with hyperlipidemia.</t>
  </si>
  <si>
    <t>n-3 fatty acids (fish oil) for epilepsy, cardiac risk factors, and risk of SUDEP: clues from a pilot, double-blind, exploratory study.</t>
  </si>
  <si>
    <t>Omega-3 polyunsaturated fatty acid in peripheral arterial disease: effect on lipid pattern, disease severity, inflammation profile, and endothelial function.</t>
  </si>
  <si>
    <t>Dietary cod protein reduces plasma C-reactive protein in insulin-resistant men and women.</t>
  </si>
  <si>
    <t>Effect of sex and genotype on cardiovascular biomarker response to fish oils: the FINGEN Study.</t>
  </si>
  <si>
    <t>The effect of n-3 fatty acids on lipids and lipoproteins in patients treated with chronic haemodialysis: a randomized placebo-controlled intervention study.</t>
  </si>
  <si>
    <t>Dose-dependent effects of docosahexaenoic acid-rich fish oil on erythrocyte docosahexaenoic acid and blood lipid levels.</t>
  </si>
  <si>
    <t>Fish oil and fenofibrate for the treatment of hypertriglyceridemia in HIV-infected subjects on antiretroviral therapy: results of ACTG A5186.</t>
  </si>
  <si>
    <t>Effects of N-3 fatty acids on hepatic triglyceride content in humans.</t>
  </si>
  <si>
    <t>Inclusion of fish or fish oil in weight-loss diets for young adults: effects on blood lipids.</t>
  </si>
  <si>
    <t>Fish oil induced increase in walking distance, but not ankle brachial pressure index, in peripheral arterial disease is dependent on both body mass index and inflammatory genotype.</t>
  </si>
  <si>
    <t>Pilot study of combined therapy with ω-3 fatty acids and niacin in atherogenic dyslipidemia.</t>
  </si>
  <si>
    <t>Oral fish oil supplementation raises blood omega-3 levels and lowers C-reactive protein in haemodialysis patients--a pilot study.</t>
  </si>
  <si>
    <t>Intake of fish oil, oleic acid, folic acid, and vitamins B-6 and E for 1 year decreases plasma C-reactive protein and reduces coronary heart disease risk factors in male patients in a cardiac rehabilitation program.</t>
  </si>
  <si>
    <t>Dose-dependent effects of docosahexaenoic acid supplementation on blood lipids in statin-treated hyperlipidaemic subjects.</t>
  </si>
  <si>
    <t>Treatment for 2 mo with n 3 polyunsaturated fatty acids reduces adiposity and some atherogenic factors but does not improve insulin sensitivity in women with type 2 diabetes: a randomized controlled study.</t>
  </si>
  <si>
    <t>The impact of long chain n-3 polyunsaturated fatty acid supplementation on inflammation, insulin sensitivity and CVD risk in a group of overweight women with an inflammatory phenotype.</t>
  </si>
  <si>
    <t>42 Days</t>
  </si>
  <si>
    <t>The effect of low dose omega-3 on plasma lipids in hemodialysis patients.</t>
  </si>
  <si>
    <t>Docosahexaenoic acid supplementation improves fasting and postprandial lipid profiles in hypertriglyceridemic men.</t>
  </si>
  <si>
    <t>Fish-oil esters of plant sterols differ from vegetable-oil sterol esters in triglycerides lowering, carotenoid bioavailability and impact on plasminogen activator inhibitor-1 (PAI-1) concentrations in hypercholesterolemic subjects.</t>
  </si>
  <si>
    <t>Consumption of an n-3 polyunsaturated fatty acid-enriched dip modulates plasma lipid profile in subjects with diabetes type II.</t>
  </si>
  <si>
    <t>Effect of combination lipid-modifying therapy on the triglyceride lowering effect of fish oil.</t>
  </si>
  <si>
    <t>43 Weeks</t>
  </si>
  <si>
    <t>Interaction of exercise training and n-3 fatty acid supplementation on postprandial lipemia.</t>
  </si>
  <si>
    <t>Effect of a sardine supplement on C-reactive protein in patients receiving hemodialysis.</t>
  </si>
  <si>
    <t>Impact of fish intake on oxidative stress when included into a moderate energy-restricted program to treat obesity.</t>
  </si>
  <si>
    <t>Subjective improvement in patients with psoriatic arthritis after short-term oral treatment with seal oil. A pilot study with double blind comparison to soy oil.</t>
  </si>
  <si>
    <t>Effects of combination treatment with policosanol and omega-3 fatty acids on platelet aggregation: A randomized, double-blind clinical study.</t>
  </si>
  <si>
    <t>Intravenous application of omega-3 fatty acids in patients with active rheumatoid arthritis. The ORA-1 trial. An open pilot study.</t>
  </si>
  <si>
    <t>47 Weeks</t>
  </si>
  <si>
    <t>Effects of omega-3 polyunsaturated fatty acids on plasma indices of thrombogenesis and inflammation in patients post-myocardial infarction.</t>
  </si>
  <si>
    <t>Effects of omega-3 fatty acids on resting heart rate, heart rate recovery after exercise, and heart rate variability in men with healed myocardial infarctions and depressed ejection fractions.</t>
  </si>
  <si>
    <t>29 Days</t>
  </si>
  <si>
    <t>Effects of combined dietary supplementation on oxidative and inflammatory status in dyslipidemic subjects.</t>
  </si>
  <si>
    <t>Effect of n-3 fatty acids on carotid atherosclerosis and haemostasis in patients with combined hyperlipoproteinemia: a double-blind pilot study in primary prevention.</t>
  </si>
  <si>
    <t>The triglyceride-lowering effects of a modest dose of docosahexaenoic acid alone versus in combination with low dose eicosapentaenoic acid in patients with coronary artery disease and elevated triglycerides.</t>
  </si>
  <si>
    <t>Additive benefits of long-chain n-3 polyunsaturated fatty acids and weight-loss in the management of cardiovascular disease risk in overweight hyperinsulinaemic women.</t>
  </si>
  <si>
    <t>Fish oil increases bile acid synthesis in male patients with hypertriglyceridemia.</t>
  </si>
  <si>
    <t>Effects of milk enriched with omega-3 fatty acid, oleic acid and folic acid in patients with metabolic syndrome.</t>
  </si>
  <si>
    <t>Intake of a single morning dose of standard and novel plant sterol preparations for 4 weeks does not dramatically affect plasma lipid concentrations in humans.</t>
  </si>
  <si>
    <t>Factorial study of the effect of n-3 fatty acid supplementation and atorvastatin on the kinetics of HDL apolipoproteins A-I and A-II in men with abdominal obesity.</t>
  </si>
  <si>
    <t>Oily fish reduces plasma triacylglycerols: a primary prevention study in overweight men and women.</t>
  </si>
  <si>
    <t>Effect of omega-3 fatty acids on the lipid profile of patients taking clozapine.</t>
  </si>
  <si>
    <t>Effects of altering the ratio of dietary n-6 to n-3 fatty acids on insulin sensitivity, lipoprotein size, and postprandial lipemia in men and postmenopausal women aged 45-70 y: the OPTILIP Study.</t>
  </si>
  <si>
    <t>Effect of n-3 fatty acids on metabolism of apoB100-containing lipoprotein in type 2 diabetic subjects.</t>
  </si>
  <si>
    <t>Effect of combined supplementation of fish oil with garlic pearls on the serum lipid profile in hypercholesterolemic subjects.</t>
  </si>
  <si>
    <t>61 Days</t>
  </si>
  <si>
    <t>Long-term treatment of N-3 PUFAS on plasma lipoprotein levels and fatty acid composition of total serum and erythrocyte lipids in hypertriglyceridemic patients.</t>
  </si>
  <si>
    <t>Daily supplementation with (n-3) PUFAs, oleic acid, folic acid, and vitamins B-6 and E increases pain-free walking distance and improves risk factors in men with peripheral vascular disease.</t>
  </si>
  <si>
    <t>Dietary intake of differently fed salmon; the influence on markers of human atherosclerosis.</t>
  </si>
  <si>
    <t>Lack of effect of dietary n-6:n-3 PUFA ratio on plasma lipids and markers of insulin responses in Indian Asians living in the UK.</t>
  </si>
  <si>
    <t>Influence of alpha-linolenic acid and fish-oil on markers of cardiovascular risk in subjects with an atherogenic lipoprotein phenotype.</t>
  </si>
  <si>
    <t>A successful diabetes prevention study in Eskimos: the Alaska Siberia project.</t>
  </si>
  <si>
    <t>Continual supplementation with n-3 fatty acids does not modify plasma lipid profile in spinal cord injury patients.</t>
  </si>
  <si>
    <t>Lipid responses to a dietary docosahexaenoic acid supplement in men and women with below average levels of high density lipoprotein cholesterol.</t>
  </si>
  <si>
    <t>Randomized study of the safety and efficacy of fish oil (omega-3 fatty acid) supplementation with dietary and exercise counseling for the treatment of antiretroviral therapy-associated hypertriglyceridemia.</t>
  </si>
  <si>
    <t>Effect of docosahexaenoic acid on lipoprotein subclasses in hyperlipidemic children (the EARLY study).</t>
  </si>
  <si>
    <t>Low fat dietary intervention with omega-3 fatty acid supplementation in multiple sclerosis patients.</t>
  </si>
  <si>
    <t>Effects of addition of policosanol to omega-3 fatty acid therapy on the lipid profile of patients with type II hypercholesterolaemia.</t>
  </si>
  <si>
    <t>Can n-3 PUFA reduce cardiac arrhythmias? Results of a clinical trial.</t>
  </si>
  <si>
    <t>Can foods with added soya-protein or fish-oil reduce risk factors for coronary disease? A factorial randomised controlled trial.</t>
  </si>
  <si>
    <t>Docosahexaenoic acid restores endothelial function in children with hyperlipidemia: results from the EARLY study.</t>
  </si>
  <si>
    <t>Omega-3 fatty acid supplementation augments sympathetic nerve activity responses to physiological stressors in humans.</t>
  </si>
  <si>
    <t>Differential eicosapentaenoic acid elevations and altered cardiovascular disease risk factor responses after supplementation with docosahexaenoic acid in postmenopausal women receiving and not receiving hormone replacement therapy.</t>
  </si>
  <si>
    <t>Moderate fish-oil supplementation reverses low-platelet, long-chain n-3 polyunsaturated fatty acid status and reduces plasma triacylglycerol concentrations in British Indo-Asians.</t>
  </si>
  <si>
    <t>The effect of n-3 fatty acids on plasma lipids and lipoproteins and blood pressure in patients with CRF.</t>
  </si>
  <si>
    <t>Clinical trial of docosahexaenoic acid in patients with retinitis pigmentosa receiving vitamin A treatment.</t>
  </si>
  <si>
    <t>Cardiovascular effects of milk enriched with omega-3 polyunsaturated fatty acids, oleic acid, folic acid, and vitamins E and B6 in volunteers with mild hyperlipidemia.</t>
  </si>
  <si>
    <t>11 Weeks</t>
  </si>
  <si>
    <t>An omega-3 polyunsaturated fatty acid concentrate increases plasma high-density lipoprotein 2 cholesterol and paraoxonase levels in patients with familial combined hyperlipidemia.</t>
  </si>
  <si>
    <t>Anti-inflammatory effects of a low arachidonic acid diet and fish oil in patients with rheumatoid arthritis.</t>
  </si>
  <si>
    <t>Biological safety assessment of docosahexaenoic acid supplementation in a randomized clinical trial for X-linked retinitis pigmentosa.</t>
  </si>
  <si>
    <t>Comparison of the effects of simultaneous administration of vitamin C and omega-3 fatty acids on lipoproteins, apo A-I, apo B, and malondialdehyde in hyperlipidemic patients.</t>
  </si>
  <si>
    <t>Plant- and marine-derived n-3 polyunsaturated fatty acids have differential effects on fasting and postprandial blood lipid concentrations and on the susceptibility of LDL to oxidative modification in moderately hyperlipidemic subjects.</t>
  </si>
  <si>
    <t>Effect of fish oil on LDL oxidation and plasma homocysteine concentrations in health.</t>
  </si>
  <si>
    <t>Consumption of an oil composed of medium chain triacyglycerols, phytosterols, and N-3 fatty acids improves cardiovascular risk profile in overweight women.</t>
  </si>
  <si>
    <t>Experimental and interventional dietary study in humans on the role of HDL fatty acid composition in PGI2 release and Cox-2 expression by VSMC.</t>
  </si>
  <si>
    <t>Effects of lifestyle modification and lipid intake variations on patients with peripheral vascular disease.</t>
  </si>
  <si>
    <t>15 Months</t>
  </si>
  <si>
    <t>Lipid responses in mildly hypertriglyceridemic men and women to consumption of docosahexaenoic acid-enriched eggs.</t>
  </si>
  <si>
    <t>Gall bladder dysmotility: a risk factor for gall stone formation in hypertriglyceridaemia and reversal on triglyceride lowering therapy by bezafibrate and fish oil.</t>
  </si>
  <si>
    <t>Supplementation with omega-3 polyunsaturated fatty acids in the management of recurrent migraines in adolescents.</t>
  </si>
  <si>
    <t>Omega-3 fatty acid ethyl esters increase heart rate variability in patients with coronary disease.</t>
  </si>
  <si>
    <t>Effects of purified eicosapentaenoic and docosahexaenoic acids on glycemic control, blood pressure, and serum lipids in type 2 diabetic patients with treated hypertension.</t>
  </si>
  <si>
    <t>9 Weeks</t>
  </si>
  <si>
    <t>Effect of dietary supplementation with omega-3 fatty acids on progression of atherosclerosis in carotid arteries.</t>
  </si>
  <si>
    <t>Factorial study of the effects of atorvastatin and fish oil on dyslipidaemia in visceral obesity.</t>
  </si>
  <si>
    <t>The n-3 fatty acids eicosapentaenoic acid and docosahexaenoic acid increase systemic arterial compliance in humans.</t>
  </si>
  <si>
    <t>Eicosapentaenoic acid and docosahexaenoic acid from fish oils: differential associations with lipid responses.</t>
  </si>
  <si>
    <t>Fatty acid saturation of the diet and plasma lipid concentrations, lipoprotein particle concentrations, and cholesterol efflux capacity.</t>
  </si>
  <si>
    <t>Eicosapentaenoic acid improves endothelial function in hypertriglyceridemic subjects despite increased lipid oxidizability.</t>
  </si>
  <si>
    <t>Effects of oleic-rich and omega-3-rich diets on serum lipid pattern and lipid oxidation in mildly hypercholesterolemic patients.</t>
  </si>
  <si>
    <t>Role of weight loss and polyunsaturated fatty acids in improving metabolic fitness in moderately obese, moderately hypertensive subjects.</t>
  </si>
  <si>
    <t>An omega-3 polyunsaturated fatty acid concentrate administered for one year decreased triglycerides in simvastatin treated patients with coronary heart disease and persisting hypertriglyceridaemia.</t>
  </si>
  <si>
    <t>Omega-3 fatty acids improve blood pressure control and preserve renal function in hypertensive heart transplant recipients.</t>
  </si>
  <si>
    <t>Moderate intake of n-3 fatty acids is associated with stable erythrocyte resistance to oxidative stress in hypertriglyceridemic subjects.</t>
  </si>
  <si>
    <t>Combined treatment with low-dose pravastatin and fish oil in post-renal transplantation dislipidemia.</t>
  </si>
  <si>
    <t>A randomized trial of high-dose compared with low-dose omega-3 fatty acids in severe IgA nephropathy.</t>
  </si>
  <si>
    <t>36 Months</t>
  </si>
  <si>
    <t>Differential effects of eicosapentaenoic acid and docosahexaenoic acid on vascular reactivity of the forearm microcirculation in hyperlipidemic, overweight men.</t>
  </si>
  <si>
    <t>Effect of a fish-oil concentrate on serum lipids in postmenopausal women receiving and not receiving hormone replacement therapy in a placebo-controlled, double-blind trial.</t>
  </si>
  <si>
    <t>Omacor in familial combined hyperlipidemia: effects on lipids and low density lipoprotein subclasses.</t>
  </si>
  <si>
    <t>Purified eicosapentaenoic and docosahexaenoic acids have differential effects on serum lipids and lipoproteins, LDL particle size, glucose, and insulin in mildly hyperlipidemic men.</t>
  </si>
  <si>
    <t>The effect of concentrated n-3 fatty acids versus gemfibrozil on plasma lipoproteins, low density lipoprotein heterogeneity and oxidizability in patients with hypertriglyceridemia.</t>
  </si>
  <si>
    <t>Dietary supplementation with marine omega-3 fatty acids improve systemic large artery endothelial function in subjects with hypercholesterolemia.</t>
  </si>
  <si>
    <t>ApoE polymorphism and fish oil supplementation in subjects with an atherogenic lipoprotein phenotype.</t>
  </si>
  <si>
    <t>Effects of fish oil in cyclosporine-treated renal transplant recipients.</t>
  </si>
  <si>
    <t>Fasting lipoprotein and postprandial triacylglycerol responses to a low-carbohydrate diet supplemented with n-3 fatty acids.</t>
  </si>
  <si>
    <t>Eicosapentaenoic acid effect on hyperlipidemia in menopausal Japanese women. The Niigata Epadel Study Group.</t>
  </si>
  <si>
    <t>Effect of n-3 fatty acids on the composition and binding properties of lipoproteins in hypertriglyceridemic patients.</t>
  </si>
  <si>
    <t>Postprandial chylomicrons and VLDLs in severe hypertriacylglycerolemia are lowered more effectively than are chylomicron remnants after treatment with n-3 fatty acids.</t>
  </si>
  <si>
    <t>Lipid-lowering effect of polyunsaturated fatty acids in hemodialysis patients.</t>
  </si>
  <si>
    <t>Effect of dietary advice and n-3 supplementation in newly diagnosed MS patients.</t>
  </si>
  <si>
    <t>Omega-3 fatty acids alter lipoprotein subfraction distributions and the in vitro conversion of very low density lipoproteins to low density lipoproteins.</t>
  </si>
  <si>
    <t>The effect of dietary omega-3 fatty acids on coronary atherosclerosis. A randomized, double-blind, placebo-controlled trial.</t>
  </si>
  <si>
    <t>Dietary fish as a major component of a weight-loss diet: effect on serum lipids, glucose, and insulin metabolism in overweight hypertensive subjects.</t>
  </si>
  <si>
    <t>Effects of a prudent diet containing either lean beef and mutton or fish and skinless chicken on the plasma lipoproteins and fatty acid composition of triacylglycerol and cholesteryl ester of hypercholesterolemic subjects.</t>
  </si>
  <si>
    <t>26 Weeks</t>
  </si>
  <si>
    <t>Long-term effects of fish oil on lipoprotein subfractions and low density lipoprotein size in non-insulin-dependent diabetic patients with hypertriglyceridemia.</t>
  </si>
  <si>
    <t>Effect of extra-virgin olive oil and fish-oil supplementation on plasma lipids and susceptibility of low-density lipoprotein to oxidative alteration in free-living spanish male patients with peripheral vascular disease.</t>
  </si>
  <si>
    <t>Eicosapentanoic acid reduces plasma levels of remnant lipoproteins and prevents in vivo peroxidation of LDL in dialysis patients.</t>
  </si>
  <si>
    <t>Beneficial effect of salmon roe phosphatidylcholine in chronic liver disease.</t>
  </si>
  <si>
    <t>Changes in prostacyclin, thromboxane A2 and F2-isoprostanes, and influence of eicosapentaenoic acid and antiplatelet agents in patients with hypertension and hyperlipidemia.</t>
  </si>
  <si>
    <t>Effects of fish oil supplementation on platelet survival and ex vivo platelet function in hypercholesterolemic patients.</t>
  </si>
  <si>
    <t>Effect of supplementation with different doses of DHA on the levels of circulating DHA as non-esterified fatty acid in subjects of Asian Indian background.</t>
  </si>
  <si>
    <t>Omega-3 Ethyl Ester Concentrate Decreases Total Apolipoprotein CIII and Increases Antithrombin III in Postmyocardial Infarction Patients.</t>
  </si>
  <si>
    <t>One-year treatment with ethyl esters of n-3 fatty acids in patients with hypertriglyceridemia and glucose intolerance: reduced triglyceridemia, total cholesterol and increased HDL-C without glycemic alterations.</t>
  </si>
  <si>
    <t>Hemostasis, platelet functions, serotonin and serum lipids during omega-3 fatty acid treatment in patients with glomerulonephritis.</t>
  </si>
  <si>
    <t>Dietary supplementation with marine fish oil improves in vitro small artery endothelial function in hypercholesterolemic patients: a double-blind placebo-controlled study.</t>
  </si>
  <si>
    <t>Modulation of lipid profile by fish oil and garlic combination.</t>
  </si>
  <si>
    <t>Therapy of post-renal transplantation hyperlipidaemia: comparative study with simvastatin and fish oil.</t>
  </si>
  <si>
    <t>The independent and combined effects of aerobic exercise and dietary fish intake on serum lipids and glycemic control in NIDDM. A randomized controlled study.</t>
  </si>
  <si>
    <t>Effect of omega 3 fatty acid on plasma lipids, cholesterol and lipoprotein fatty acid content in NIDDM patients.</t>
  </si>
  <si>
    <t>N-3 fatty acids do not lead to an increased diabetic risk in patients with hyperlipidemia and abnormal glucose tolerance. Italian Fish Oil Multicenter Study.</t>
  </si>
  <si>
    <t>Effect of high fiber intake in fish oil-treated patients with non-insulin-dependent diabetes mellitus.</t>
  </si>
  <si>
    <t>Safety and efficacy of Omacor in severe hypertriglyceridemia.</t>
  </si>
  <si>
    <t>Effect of garlic and fish-oil supplementation on serum lipid and lipoprotein concentrations in hypercholesterolemic men.</t>
  </si>
  <si>
    <t>Effects of docosahexaenoic acid on serum lipoproteins in patients with combined hyperlipidemia: a randomized, double-blind, placebo-controlled trial.</t>
  </si>
  <si>
    <t>The effect of dietary enrichment with fish-oil on urinary excretion of N-acetyl-beta-D-glucosaminidase and renal function in proteinuric patients with primary glomerulopathies.</t>
  </si>
  <si>
    <t>Omega-3 fatty acid supplementation and lipoprotein(a) concentrations in patients with chronic glomerular diseases.</t>
  </si>
  <si>
    <t>Effect of purified eicosapentaenoate ethyl ester on fibrinolytic capacity in patients with stable coronary artery disease and lower extremity ischaemia.</t>
  </si>
  <si>
    <t>Effects of National Cholesterol Education Program Step 2 diets relatively high or relatively low in fish-derived fatty acids on plasma lipoproteins in middle-aged and elderly subjects.</t>
  </si>
  <si>
    <t>Effect of dietary supplementation with n-3 fatty acids on coronary artery bypass graft patency.</t>
  </si>
  <si>
    <t>Effects of n-3 fatty acids and fenofibrate on lipid and hemorrheological parameters in familial dysbetalipoproteinemia and familial hypertriglyceridemia.</t>
  </si>
  <si>
    <t>Effect of dietary fish oil supplementation on peroxidation of serum lipids in patients with non-insulin dependent diabetes mellitus.</t>
  </si>
  <si>
    <t>Fish oil in diabetic nephropathy.</t>
  </si>
  <si>
    <t>A comparison of the effects of n-3 fatty acids from linseed oil and fish oil in well-controlled type II diabetes.</t>
  </si>
  <si>
    <t>Fish oil supplementation versus gemfibrozil treatment in hyperlipidemic NIDDM. A randomized crossover study.</t>
  </si>
  <si>
    <t>Long-term effects of fish oil on insulin resistance and plasma lipoproteins in NIDDM patients with hypertriglyceridemia.</t>
  </si>
  <si>
    <t>Fish oil as an adjuvant in the treatment of hypertension.</t>
  </si>
  <si>
    <t>Effect of dietary fat saturation on LDL oxidation and monocyte adhesion to human endothelial cells in vitro.</t>
  </si>
  <si>
    <t>n-3 fatty acids do not enhance LDL susceptibility to oxidation in hypertriacylglycerolemic hemodialyzed subjects.</t>
  </si>
  <si>
    <t>The triglyceride lowering effect of fish oils is affected by fish consumption.</t>
  </si>
  <si>
    <t>Effects of fish oil on oxidation resistance of VLDL in hypertriglyceridemic patients.</t>
  </si>
  <si>
    <t>Improvement of coronary vasomotion with eicosapentaenoic acid does not inhibit acetylcholine-induced coronary vasospasm in patients with variant angina.</t>
  </si>
  <si>
    <t>Comparison of effects of N-3 to N-6 fatty acids on serum level of lipoprotein(a) in patients with coronary artery disease.</t>
  </si>
  <si>
    <t>Controlled trial of fish oil for regression of human coronary atherosclerosis. HARP Research Group.</t>
  </si>
  <si>
    <t>A comparison of fish oil or corn oil supplements in hyperlipidemic subjects with NIDDM.</t>
  </si>
  <si>
    <t>Effects of n-3 polyunsaturated fatty acids on glucose homeostasis and blood pressure in essential hypertension. A randomized, controlled trial.</t>
  </si>
  <si>
    <t>Delayed omega-3 fatty acid supplements in renal transplantation. A double-blind, placebo-controlled study.</t>
  </si>
  <si>
    <t>Effects of fish oil fatty acids on low density lipoprotein size, oxidizability, and uptake by macrophages.</t>
  </si>
  <si>
    <t>Primary chylomicronemia in patients with severe familial hypertriglyceridemia responds to long-term treatment with (n-3) fatty acids.</t>
  </si>
  <si>
    <t>The effects of n-3 and n-6 polyunsaturated fatty acids on plasma lipids and fatty acids of treated phenylketonuric children.</t>
  </si>
  <si>
    <t>Effects of varying dietary fat, fish, and fish oils on blood lipids in a randomized controlled trial in men at risk of heart disease.</t>
  </si>
  <si>
    <t>Reduction of blood pressure and plasma triglycerides by omega-3 fatty acids in treated hypertensives.</t>
  </si>
  <si>
    <t>Atherogenic risk in patients undergoing regular dialysis treatment: improvement of lipid pattern and lipoproteins by polyunsaturated omega-3 fatty acids.</t>
  </si>
  <si>
    <t>Long-term effects of n-3 fatty acids on serum lipids and glycaemic control.</t>
  </si>
  <si>
    <t>Fish oil in lupus nephritis: clinical findings and methodological implications.</t>
  </si>
  <si>
    <t>Inhibition of exercise-induced shortening of bleeding time by fish oil in familial hypercholesterolemia (type IIa).</t>
  </si>
  <si>
    <t>Immunologic effects of national cholesterol education panel step-2 diets with and without fish-derived N-3 fatty acid enrichment.</t>
  </si>
  <si>
    <t>Influence of probucol on enhanced LDL oxidation after fish oil treatment of hypertriglyceridemic patients.</t>
  </si>
  <si>
    <t>Effects of low-dose EPA-E on glycemic control, lipid profile, lipoprotein(a), platelet aggregation, viscosity, and platelet and vessel wall interaction in NIDDM.</t>
  </si>
  <si>
    <t>Beneficial effects of fish-oil supplements on lipids, lipoproteins, and lipoprotein lipase in patients with glycogen storage disease type I.</t>
  </si>
  <si>
    <t>Different effects of eicosapentaenoic acid and olive oil on blood pressure, intracellular free platelet calcium, and plasma lipids in patients with essential hypertension.</t>
  </si>
  <si>
    <t>Hemodynamic and neurohumoral effects of fish oil in hypertensive patients.</t>
  </si>
  <si>
    <t>Effects of fish oil concentrate on lipoproteins and apolipoproteins in familial combined hyperlipidemia.</t>
  </si>
  <si>
    <t>Effect of pravastatin and omega-3 fatty acids on plasma lipids and lipoproteins in patients with combined hyperlipidemia.</t>
  </si>
  <si>
    <t>Long-term supplementation with n-3 fatty acids, I: Effect on blood lipids, haemostasis and blood pressure.</t>
  </si>
  <si>
    <t>Omega-3 fatty acid supplementation in primary nephrotic syndrome: effects on plasma lipids and coagulopathy.</t>
  </si>
  <si>
    <t>Changes in blood lipids and fibrinogen with a note on safety in a long term study on the effects of n-3 fatty acids in subjects receiving fish oil supplements and followed for seven years.</t>
  </si>
  <si>
    <t>84 Months</t>
  </si>
  <si>
    <t>Maxepa versus bezafibrate in hyperlipidemic cardiac transplant recipients.</t>
  </si>
  <si>
    <t>Treatment of primary chylomicronemia due to familial hypertriglyceridemia by omega-3 fatty acids.</t>
  </si>
  <si>
    <t>Effect of glyburide and omega 3 fatty acid dietary supplements on glucose and lipid metabolism in patients with non-insulin-dependent diabetes mellitus.</t>
  </si>
  <si>
    <t>Plasma lipid levels and platelet and neutrophil function in patients with vascular disease following fish oil and olive oil supplementation.</t>
  </si>
  <si>
    <t>Olive oil, corn oil, and n-3 fatty acids differently affect lipids, lipoproteins, platelets, and superoxide formation in type II hypercholesterolemia.</t>
  </si>
  <si>
    <t>Effect of marine lipids on cholesteryl ester transfer and lipoprotein composition in patients with hypercholesterolemia.</t>
  </si>
  <si>
    <t>Dietary N-3 polyunsaturated fatty acids decrease biliary cholesterol saturation in gallstone disease.</t>
  </si>
  <si>
    <t>Lipid, lipoprotein, and hemostatic effects of fish vs fish-oil n-3 fatty acids in mildly hyperlipidemic males.</t>
  </si>
  <si>
    <t>Fish oil treatment of hyperlipidemia in children and adolescents receiving renal replacement therapy.</t>
  </si>
  <si>
    <t>Effects of four doses of n-3 fatty acids given to hyperlipidemic patients for six months.</t>
  </si>
  <si>
    <t>Fish oil supplementation reduces beta-very low density lipoprotein in type III dysbetalipoproteinemia.</t>
  </si>
  <si>
    <t>Influence of fish oil on blood lipids in coronary artery disease.</t>
  </si>
  <si>
    <t>Postheparin lipolytic activity and plasma lipoprotein response to omega-3 polyunsaturated fatty acids in patients with primary hypertriglyceridemia.</t>
  </si>
  <si>
    <t>The effects of low doses of n-3 fatty acid supplementation on blood pressure in hypertensive subjects. A randomized controlled trial.</t>
  </si>
  <si>
    <t>Blood pressure lowering in elderly subjects: a double-blind crossover study of omega-3 and omega-6 fatty acids.</t>
  </si>
  <si>
    <t>Marine oil capsule therapy for the treatment of hyperlipidemia.</t>
  </si>
  <si>
    <t>Effects of n-3 fatty acids in essential hypertension.</t>
  </si>
  <si>
    <t>Fish oils in hypertriglyceridemia: a dose-response study.</t>
  </si>
  <si>
    <t>Effects of two types of fish oil supplements on serum lipids and plasma phospholipid fatty acids in coronary artery disease.</t>
  </si>
  <si>
    <t>Effect of fish oil treatment on plasma lipoproteins in type III hyperlipoproteinaemia.</t>
  </si>
  <si>
    <t>A possible contribution of decrease in free fatty acids to low serum triglyceride levels after diets supplemented with n-6 and n-3 polyunsaturated fatty acids.</t>
  </si>
  <si>
    <t>Changes in lipoprotein composition in hypertriglyceridemic patients taking cholesterol-free fish oil supplements.</t>
  </si>
  <si>
    <t>n-3 fatty acids of marine origin lower systolic blood pressure and triglycerides but raise LDL cholesterol compared with n-3 and n-6 fatty acids from plants.</t>
  </si>
  <si>
    <t>Fish oil amplifies the effect of propranolol in mild essential hypertension.</t>
  </si>
  <si>
    <t>Fish oil-induced changes in apolipoproteins in IDDM subjects.</t>
  </si>
  <si>
    <t>Effects of fish oil supplements in NIDDM subjects. Controlled study.</t>
  </si>
  <si>
    <t>Fish oil supplementation in patients with stable claudication.</t>
  </si>
  <si>
    <t>Effects of fish-oil ingestion on cardiovascular risk factors in hyperlipidemic subjects in Israel: a randomized, double-blind crossover study.</t>
  </si>
  <si>
    <t>Results of a long-term administration of omega-3 fatty acids in haemodialysis patients with dyslipoproteinaemia.</t>
  </si>
  <si>
    <t>The effect of n-3 polyunsaturated fatty acids on lipids, platelet function, coagulation, fibrinolysis and monocyte chemotaxis in patients with hypertension.</t>
  </si>
  <si>
    <t>Effect of fish oil on lipoproteins, lecithin:cholesterol acyltransferase, and lipid transfer protein activity in humans.</t>
  </si>
  <si>
    <t>Efficacy of fish oil supplementation for treatment of moderate elevation of serum cholesterol.</t>
  </si>
  <si>
    <t>Effects of an ethyl ester preparation of fish oils (Himega) on lipids and lipoproteins in hyperlipidaemia.</t>
  </si>
  <si>
    <t>n-3 fatty acid effects on lipids, lipoproteins, and apolipoproteins at very low doses: results of a randomized controlled trial in hypertriglyceridemic subjects.</t>
  </si>
  <si>
    <t>Effects of fish oil on VLDL triglyceride kinetics in humans.</t>
  </si>
  <si>
    <t>Combined effects of aerobic exercise and omega-3 fatty acids in hyperlipidemic persons.</t>
  </si>
  <si>
    <t>Influence of highly concentrated n-3 fatty acids on serum lipids and hemostatic variables in survivors of myocardial infarction receiving either oral anticoagulants or matching placebo.</t>
  </si>
  <si>
    <t>The effect of n-3 polyunsaturated fatty acids on lipids, haemostasis, neutrophil and monocyte chemotaxis in insulin-dependent diabetes mellitus.</t>
  </si>
  <si>
    <t>Short-term effects of omega-3 fatty acids on exercise stress test parameters, angina and lipoproteins.</t>
  </si>
  <si>
    <t>Effects of Maxepa on serum lipids in hypercholesterolaemic subjects.</t>
  </si>
  <si>
    <t>Partial normalization by dietary cod-liver oil of increased microvascular albumin leakage in patients with insulin-dependent diabetes and albuminuria.</t>
  </si>
  <si>
    <t>Elevated plasma glucose and lowered triglyceride levels from omega-3 fatty acid supplementation in type II diabetes.</t>
  </si>
  <si>
    <t>Dietary supplementation with omega-3 fatty acids prolongs platelet survival in hyperlipidemic patients with atherosclerosis.</t>
  </si>
  <si>
    <t>Heterogeneity of low density lipoprotein responses to fish-oil supplementation in hypertriglyceridemic subjects.</t>
  </si>
  <si>
    <t>Effect of omega-3 fatty acids in diet of type I diabetic subjects on lipid values and hemorheological parameters.</t>
  </si>
  <si>
    <t>Can the hypotriglyceridemic effect of fish oil concentrate be sustained?</t>
  </si>
  <si>
    <t>Fish oil supplementation does not lower plasma cholesterol in men with hypercholesterolemia. Results of a randomized, placebo-controlled crossover study.</t>
  </si>
  <si>
    <t>Effects of modest doses of omega-3 fatty acids on lipids and lipoproteins in hypertriglyceridemic subjects. A randomized controlled trial.</t>
  </si>
  <si>
    <t>Omega-3 fatty acid dietary supplementation in systemic lupus erythematosus.</t>
  </si>
  <si>
    <t>Effects of dietary fish oil on platelet function and plasma lipids in hyperlipoproteinemic and normal subjects.</t>
  </si>
  <si>
    <t>Clinical and biochemical effects of dietary fish oil supplements in rheumatoid arthritis.</t>
  </si>
  <si>
    <t>Reduction in plasminogen activator inhibitor-1 (PAI-1) with omega-3 polyunsaturated fatty acid (PUFA) intake.</t>
  </si>
  <si>
    <t>Dietary supplementation with omega-3 polyunsaturated fatty acids in patients with stable coronary heart disease. Effects on indices of platelet and neutrophil function and exercise performance.</t>
  </si>
  <si>
    <t>Adverse metabolic effect of omega-3 fatty acids in non-insulin-dependent diabetes mellitus.</t>
  </si>
  <si>
    <t>Effects of omega-3 fish oils on lipid metabolism, glycemic control, and blood pressure in type II diabetic patients.</t>
  </si>
  <si>
    <t>Effect of fish oil concentrate on lipoprotein composition in NIDDM.</t>
  </si>
  <si>
    <t>Omega-3 fatty acids in hypertriglyceridemic patients: triglycerides vs methyl esters.</t>
  </si>
  <si>
    <t>Triglyceride lowering effect of MaxEPA fish lipid concentrate: a multicentre placebo controlled double blind study.</t>
  </si>
  <si>
    <t>Effects of a low saturated fat, low cholesterol fish oil supplement in hypertriglyceridemic patients. A placebo-controlled trial.</t>
  </si>
  <si>
    <t>The effect of fish oil on lipid profile and viscosity of erythrocyte suspensions in CAPD patients.</t>
  </si>
  <si>
    <t>Long-term effect of mackerel diet on blood pressure, serum lipids and thromboxane formation in patients with mild essential hypertension.</t>
  </si>
  <si>
    <t>Paradoxical elevation of LDL apoprotein B levels in hypertriglyceridaemic patients and normal subjects ingesting fish oil.</t>
  </si>
  <si>
    <t>Effects of a fish oil supplement on platelet function, haemostatic variables and albuminuria in insulin-dependent diabetics.</t>
  </si>
  <si>
    <t>Slow desaturation and elongation of linoleic and alpha-linolenic acids as a rationale of eicosapentaenoic acid-rich diet to lower blood pressure and serum lipids in normal, hypertensive and hyperlipemic subjects.</t>
  </si>
  <si>
    <t>Dietary sardine oil increases erythrocyte membrane fluidity in diabetic patients.</t>
  </si>
  <si>
    <t>On the effects of dietary n-3 fatty acids (Maxepa) on plasma lipids and lipoproteins in patients with hyperlipidaemia.</t>
  </si>
  <si>
    <t>Influence on serum lipids, lipoproteins and blood pressure of mackerel and herring diet in patients with type IV and V hyperlipoproteinemia.</t>
  </si>
  <si>
    <t>Blood pressure- and lipid-lowering effect of mackerel and herring diet in patients with mild essential hypertension.</t>
  </si>
  <si>
    <t>Reduction of plasma lipids, lipoproteins, and apoproteins by dietary fish oils in patients with hypertriglyceridemia.</t>
  </si>
  <si>
    <t>Effect of eicosapentaenoic acid on the platelet aggregation and composition of fatty acid in man. A double blind study.</t>
  </si>
  <si>
    <t>Year</t>
  </si>
  <si>
    <t>URL</t>
  </si>
  <si>
    <t>Title</t>
  </si>
  <si>
    <t>Duration</t>
  </si>
  <si>
    <t>Healthy (TIAB)</t>
  </si>
  <si>
    <t>LDL-C</t>
  </si>
  <si>
    <t>HDL-C</t>
  </si>
  <si>
    <t>Polyunsaturated fatty acids of the n-3 class in chronic dialysis.</t>
  </si>
  <si>
    <t>Anti-thrombotic and anti-atherogenic action of eicosapentaenoic acid.</t>
  </si>
  <si>
    <t>Fish oil supplementation results in decreased hypertriglyceridemia in patients with psoriasis undergoing etretinate or acitretin therapy.</t>
  </si>
  <si>
    <t>Fish oil consumption reduces hypertriglyceridemia in psoriatic patients receiving etretinate therapy.</t>
  </si>
  <si>
    <t>Effect of fish oil supplements on serum paraoxonase activity in female patients with rheumatoid arthritis: a double-blind randomized controlled trial.</t>
  </si>
  <si>
    <t>A double-blind, placebo-controlled randomized trial to evaluate the efficacy of docosahexaenoic acid supplementation on hepatic fat and associated cardiovascular risk factors in overweight children with nonalcoholic fatty liver disease.</t>
  </si>
  <si>
    <t>Fish oil before cardiac surgery: neutrophil activation is unaffected but myocardial damage is moderated.</t>
  </si>
  <si>
    <t>n-3 fatty acids reduce proteinuria in patients with chronic glomerular disease.</t>
  </si>
  <si>
    <t>Vascular prostacyclin is increased in patients ingesting omega-3 polyunsaturated fatty acids before coronary artery bypass graft surgery.</t>
  </si>
  <si>
    <t>Effect of fish oil on platelet kinetics in patients with ischaemic heart disease.</t>
  </si>
  <si>
    <t>Long-term moderate intervention with n-3 long-chain PUFA-supplemented dairy products: effects on pathophysiological biomarkers in patients with rheumatoid arthritis.</t>
  </si>
  <si>
    <t>Effects of fish oil rich in eicosapentaenoic acid on serum lipid in hyperlipidemic hemodialysis patients.</t>
  </si>
  <si>
    <t>Effects of docosahexaenoic Acid supplementation on blood pressure, heart rate, and serum lipids in Scottish men with hypertension and hypercholesterolemia.</t>
  </si>
  <si>
    <t>Alpha-linolenic acid and marine long-chain n-3 fatty acids differ only slightly in their effects on hemostatic factors in healthy subjects.</t>
  </si>
  <si>
    <t>n-3 PUFA esterified to glycerol or as ethyl esters reduce non-fasting plasma triacylglycerol in subjects with hypertriglyceridemia: a randomized trial.</t>
  </si>
  <si>
    <t>Triglyceride-lowering effect of marine polyunsaturates in patients with hypertriglyceridemia.</t>
  </si>
  <si>
    <t>Vitamin D Uptake in Patients Treated with a High-Dosed Purified Omega-3 Compound in a Randomized Clinical Trial Following an Acute Myocardial Infarction.</t>
  </si>
  <si>
    <t>Highly purified eicosapentaenoic acid treatment improves nonalcoholic steatohepatitis.</t>
  </si>
  <si>
    <t>Renal effects of parenteral fish oil administered to heart-beating organ donors and renal-transplant recipients: a tolerance study.</t>
  </si>
  <si>
    <t>Effect of diet or very long chain omega-3 fatty acids on progression of atherosclerosis, evaluated by carotid plaques, intima-media thickness and by pulse wave propagation in elderly men with hypercholesterolaemia.</t>
  </si>
  <si>
    <t>Combining fish-oil supplements with regular aerobic exercise improves body composition and cardiovascular disease risk factors.</t>
  </si>
  <si>
    <t>Effects of eicosapentaenoic acid on major coronary events in hypercholesterolaemic patients (JELIS): a randomised open-label, blinded endpoint analysis.</t>
  </si>
  <si>
    <t>Beneficial effect of fish oil on blood viscosity in peripheral vascular disease.</t>
  </si>
  <si>
    <t>Randomized, double-blind, placebo-controlled trial of fish oil and mustard oil in patients with suspected acute myocardial infarction: the Indian experiment of infarct survival--4.</t>
  </si>
  <si>
    <t>Oral omega n3-PUFA therapy (Omacor) has no impact on indices of heart rate variability in stable post myocardial infarction patients.</t>
  </si>
  <si>
    <t>Randomized controlled trial of the effect of n-3 fatty acid supplementation on the metabolism of apolipoprotein B-100 and chylomicron remnants in men with visceral obesity.</t>
  </si>
  <si>
    <t>Hypertension prophylaxis with omega-3 fatty acids in heart transplant recipients.</t>
  </si>
  <si>
    <t>Reduction in homocysteine by n-3 polyunsaturated fatty acids after 1 year in a randomised double-blind study following an acute myocardial infarction: no effect on endothelial adhesion properties.</t>
  </si>
  <si>
    <t>Clinical outcome and atherothrombogenic risk profile after prolonged wash-out following long-term treatment with high doses of n-3 PUFAs in patients with an acute myocardial infarction.</t>
  </si>
  <si>
    <t>Effects of omega-3 polyunsaturated fatty acids on metabolically active hormones in patients post-myocardial infarction.</t>
  </si>
  <si>
    <t>Big platelets in hyperlipidemic patients.</t>
  </si>
  <si>
    <t>Omega-3 polyunsaturated fatty acid supplements and ambulatory blood pressure monitoring parameters in patients with mild essential hypertension.</t>
  </si>
  <si>
    <t>Influence of dietary cod liver oil on fatty acid composition of plasma lipids in human male subjects after myocardial infarction.</t>
  </si>
  <si>
    <t>N-3 fatty acids do not prevent restenosis after coronary angioplasty: results from the CART study. Coronary Angioplasty Restenosis Trial.</t>
  </si>
  <si>
    <t>Effects of a high-dose concentrate of n-3 fatty acids or corn oil introduced early after an acute myocardial infarction on serum triacylglycerol and HDL cholesterol.</t>
  </si>
  <si>
    <t>The effect of supplementation with omega-3 fatty acids on soluble markers of endothelial function in patients with coronary heart disease.</t>
  </si>
  <si>
    <t>Long-term treatment with eicosapentaenoic acid augments both nitric oxide-mediated and non-nitric oxide-mediated endothelium-dependent forearm vasodilatation in patients with coronary artery disease.</t>
  </si>
  <si>
    <t>Increased lipid peroxidation during long-term intervention with high doses of n-3 fatty acids (PUFAs) following an acute myocardial infarction.</t>
  </si>
  <si>
    <t>Fish oil produces an atherogenic lipid profile in hypertensive men.</t>
  </si>
  <si>
    <t>Lack of effect of fish oil supplementation on blood pressure in treated hypertensives.</t>
  </si>
  <si>
    <t>Joint effects of HMG-CoA reductase inhibitors and eicosapentaenoic acids on serum lipid profile and plasma fatty acid concentrations in patients with hyperlipidemia.</t>
  </si>
  <si>
    <t>Effect of omega-3 fatty acids and simvastatin on hemostatic risk factors and postprandial hyperlipemia in patients with combined hyperlipemia.</t>
  </si>
  <si>
    <t>The cumulative dose response effect of eicosapentaenoic and docosahexaenoic acid on blood pressure, plasma lipid profile and diet pattern in mild to moderate essential hypertensive black patients.</t>
  </si>
  <si>
    <t>Long-term effects of dietary marine omega-3 fatty acids upon plasma and cellular lipids, platelet function, and eicosanoid formation in humans.</t>
  </si>
  <si>
    <t>Effects of cod liver oil on platelets and coagulation in familial hypercholesterolemia (type IIa).</t>
  </si>
  <si>
    <t>Effect of eicosapentaenoic and docosahexaenoic acids on blood pressure in hypertension. A population-based intervention trial from the Tromsø study.</t>
  </si>
  <si>
    <t>Long-term effects of eicosapentaenoic acid on diabetic peripheral neuropathy and serum lipids in patients with type II diabetes mellitus.</t>
  </si>
  <si>
    <t>Docosahexaenoic acid (DHA) supplementation in atopic eczema: a randomized, double-blind, controlled trial.</t>
  </si>
  <si>
    <t>Effect of dietary omega-3 fatty acids on high-density lipoprotein apolipoprotein AI kinetics in type II diabetes mellitus.</t>
  </si>
  <si>
    <t>Omega-3 fatty acid therapy reduces triglycerides and interleukin-6 in hypertriglyeridemic HIV patients.</t>
  </si>
  <si>
    <t>Dietary supplementation with n-3 polyunsaturated fatty acids in early childhood: effects on blood pressure and arterial structure and function at age 8 y.</t>
  </si>
  <si>
    <t>Effects on fibrinolytic activity of corn oil and a fish oil preparation enriched with omega-3-polyunsaturated fatty acids in a long-term study.</t>
  </si>
  <si>
    <t>Effect of vitamin B-12 and n-3 polyunsaturated fatty acids on plasma homocysteine, ferritin, C-reaction protein, and other cardiovascular risk factors: a randomized controlled trial.</t>
  </si>
  <si>
    <t>Effect of n-3 fatty acids from fish oil on hemostasis, blood pressure, and lipid profile of dialysis patients.</t>
  </si>
  <si>
    <t>Effects of eicosapentaenoic acid on urinary calcium excretion in calcium stone formers.</t>
  </si>
  <si>
    <t>Is antioxidant and n-3 supplementation able to improve functional status in poststroke patients? Results from the Nutristroke Trial.</t>
  </si>
  <si>
    <t>Effects of omega-3 fatty acids and/or antioxidants on endothelial cell markers.</t>
  </si>
  <si>
    <t>Do eicosapentaenoic acid supplements attenuate age-related increases in arterial stiffness in patients with dyslipidemia?: A preliminary study.</t>
  </si>
  <si>
    <t>Effect of fish oil on blood pressure and blood lipids in men with mild to moderate hypertension.</t>
  </si>
  <si>
    <t>Eicosapentaenoic acid reduces the progression of carotid intima-media thickness in patients with type 2 diabetes.</t>
  </si>
  <si>
    <t>Dietary supplementation with omega-3 fatty acids and oleate enhances exercise training effects in patients with metabolic syndrome.</t>
  </si>
  <si>
    <t>Influence of long-term intervention with dietary counseling, long-chain n-3 fatty acid supplements, or both on circulating markers of endothelial activation in men with long-standing hyperlipidemia.</t>
  </si>
  <si>
    <t>Effects of baked products enriched with n-3 fatty acids, folates, β-glucans, and tocopherol in patients with mild mixed hyperlipidemia.</t>
  </si>
  <si>
    <t>Improvement of serum lipids and blood pressure during intervention with n-3 fatty acids was not associated with changes in insulin levels in subjects with combined hyperlipidaemia.</t>
  </si>
  <si>
    <t>Effects of omega-3 carboxylic acids on lipoprotein particles and other cardiovascular risk markers in high-risk statin-treated patients with residual hypertriglyceridemia: a randomized, controlled, double-blind trial.</t>
  </si>
  <si>
    <t>Randomized placebo-controlled intervention with n-3 LC-PUFA-supplemented yoghurt: effects on circulating eicosanoids and cardiovascular risk factors.</t>
  </si>
  <si>
    <t>Eicosapentaenoic acid improves glycemic control in elderly bedridden patients with type 2 diabetes.</t>
  </si>
  <si>
    <t>Effects of eicosapentaenoic acid on blood pressure, cell membrane fatty acids, and intracellular sodium concentration in essential hypertension.</t>
  </si>
  <si>
    <t>Effect of omega-3 fatty acids supplementation combined with lifestyle intervention on adipokines and biomarkers of endothelial dysfunction in obese adolescents with hypertriglyceridemia.</t>
  </si>
  <si>
    <t>Effects of omega-3 fish oils on plasma lipids, lipoprotein composition, and postheparin lipoprotein lipase in women with IDDM.</t>
  </si>
  <si>
    <t>Effects of N-3 PUFAs supplementation on insulin resistance and inflammatory biomarkers in hemodialysis patients.</t>
  </si>
  <si>
    <t>Long-term treatment with eicosapentaenoic acid improves exercise-induced vasodilation in patients with coronary artery disease.</t>
  </si>
  <si>
    <t>Alterations in serum phosphatidylcholine fatty acyl species by eicosapentaenoic and docosahexaenoic ethyl esters in patients with severe hypertriglyceridemia.</t>
  </si>
  <si>
    <t>Effects of omega-3 fatty acids on metabolic syndrome in patients with schizophrenia: a 12-week randomized placebo-controlled trial.</t>
  </si>
  <si>
    <t>Effect of supplementation with omega-3 fatty acids on hypertriglyceridemia in pediatric patients with obesity.</t>
  </si>
  <si>
    <t>Effects of Omega-3 Fatty Acid Supplementation on Diabetic Nephropathy Progression in Patients with Diabetes and Hypertriglyceridemia.</t>
  </si>
  <si>
    <t>Effects of n-3 pufas on fasting plasma glucose and insulin resistance in patients with impaired fasting glucose or impaired glucose tolerance.</t>
  </si>
  <si>
    <t>Baseline lipoprotein lipids and low-density lipoprotein cholesterol response to prescription omega-3 acid ethyl ester added to Simvastatin therapy.</t>
  </si>
  <si>
    <t>Role of Omega-3 Fatty Acids on Lipid Profile in Diabetic Dyslipidaemia: Single Blind, Randomised Clinical Trial.</t>
  </si>
  <si>
    <t>The effects of an omega-3 ethyl ester concentrate on blood lipid concentrations in patients with hyperlipidaemia.</t>
  </si>
  <si>
    <t>Effects of fish oil rich in polyunsaturated fatty acids on hyperlipidemia of hemodialysis patients.</t>
  </si>
  <si>
    <t>n-3 polyunsaturated fatty acid supplementation (Pikasol) in men with moderate and severe hypertriglyceridaemia: a dose-response study.</t>
  </si>
  <si>
    <t>Effect of hypertriglyceridemia correction by omega-3 fatty acids on peritoneal transport in continuous ambulatory peritoneal dialysis patients.</t>
  </si>
  <si>
    <t>Enhanced incorporation of n-3 fatty acids from fish compared with fish oils.</t>
  </si>
  <si>
    <t>Altered erythrocyte membrane fatty acid profile in typical Rett syndrome: effects of omega-3 polyunsaturated fatty acid supplementation.</t>
  </si>
  <si>
    <t>Effect of omega-3 polyunsaturated fatty acids to reverse biopsy-proven parenteral nutrition-associated liver disease in adults.</t>
  </si>
  <si>
    <t>Effects of eicosapentaenoic acids on oxidative stress and plasma fatty acid composition in patients with lupus nephritis.</t>
  </si>
  <si>
    <t>Effects of eicosapentaenoic acid supplementation on immunoglobulin A nephropathy.</t>
  </si>
  <si>
    <t>The effect of fish-oil dietary supplement on the progression of mesangial IgA glomerulonephritis.</t>
  </si>
  <si>
    <t>Effects of omega-3 fatty acids supplementation on neoadjuvant chemotherapy-induced toxicity in patients with locally advanced breast cancer: a randomized, controlled, double-blinded clinical trial.</t>
  </si>
  <si>
    <t>Fish oil supplementation in the treatment of major depression: a randomised double-blind placebo-controlled trial.</t>
  </si>
  <si>
    <t>Effect of 8-week n-3 fatty-acid supplementation on oxidative stress and inflammation in middle- and long-distance running athletes: a pilot study.</t>
  </si>
  <si>
    <t>Exercise Training Reduces Inflammation of Adipose Tissue in the Elderly: Cross-Sectional and Randomized Interventional Trial.</t>
  </si>
  <si>
    <t>Development of omega-3 rich eggs through dietary flaxseed and bio-evaluation in metabolic syndrome.</t>
  </si>
  <si>
    <t>A Randomized, Double-Blind, Placebo-Controlled Clinical Trial of an Omega-3 Fatty Acid Supplement in Patients With Predialysis Chronic Kidney Disease.</t>
  </si>
  <si>
    <t>Effects of eicosapentaenoic acid on serum levels of selenoprotein P and organ-specific insulin sensitivity in humans with dyslipidemia and type 2 diabetes.</t>
  </si>
  <si>
    <t>Effects of dietary n-3 fatty acid supplementation in men with weight loss associated with the acquired immune deficiency syndrome: Relation to indices of cytokine production.</t>
  </si>
  <si>
    <t>A new nutraceutical (Livogen Plus®) improves liver steatosis in adults with non-alcoholic fatty liver disease.</t>
  </si>
  <si>
    <t>32 Days</t>
  </si>
  <si>
    <t>7 Months</t>
  </si>
  <si>
    <t>8 Years</t>
  </si>
  <si>
    <t>27 Weeks</t>
  </si>
  <si>
    <t>99 Weeks</t>
  </si>
  <si>
    <t>Non-HDL-C</t>
  </si>
  <si>
    <t>Eicosapentaenoic acid ethyl ester as an antithrombotic agent: comparison to an extract of fish oil.</t>
  </si>
  <si>
    <t>Randomized controlled trial of gamma-linolenic acid and eicosapentaenoic acid in peripheral arterial disease.</t>
  </si>
  <si>
    <t>Effect of insulin glargine and n-3FA on carotid intima-media thickness in people with dysglycemia at high risk for cardiovascular events: the glucose reduction and atherosclerosis continuing evaluation study (ORIGIN-GRACE).</t>
  </si>
  <si>
    <t>(n-3) fatty acid supplementation in moderately hypertriglyceridemic adults changes postprandial lipid and apolipoprotein B responses to a standardized test meal.</t>
  </si>
  <si>
    <t>Lipid composition of platelets from patients with atherosclerosis: effect of purified eicosapentaenoic acid ethyl ester administration.</t>
  </si>
  <si>
    <t>Effects of combination therapy with renin-angiotensin system inhibitors and eicosapentaenoic acid on IgA nephropathy.</t>
  </si>
  <si>
    <t>Macular xanthophylls and ω-3 long-chain polyunsaturated fatty acids in age-related macular degeneration: a randomized trial.</t>
  </si>
  <si>
    <t>Eicosapentaenoic acid ethyl ester (AMR101) therapy in patients with very high triglyceride levels (from the Multi-center, plAcebo-controlled, Randomized, double-blINd, 12-week study with an open-label Extension [MARINE] trial).</t>
  </si>
  <si>
    <t>Effects of a small quantity of omega-3 fatty acids on cardiovascular risk factors in NIDDM. A randomized, prospective, double-blind, controlled study.</t>
  </si>
  <si>
    <t>Eggs enriched in omega-3 fatty acids and alterations in lipid concentrations in plasma and lipoproteins and in blood pressure.</t>
  </si>
  <si>
    <t>Complementary effects of multivitamin and omega-3 fatty acid supplementation on indices of cardiovascular health in individuals with elevated homocysteine.</t>
  </si>
  <si>
    <t>Association between polymorphisms in the fatty acid desaturase gene cluster and the plasma triacylglycerol response to an n-3 PUFA supplementation.</t>
  </si>
  <si>
    <t>An increase in the EPA/AA ratio is associated with improved arterial stiffness in obese patients with dyslipidemia.</t>
  </si>
  <si>
    <t>Effects of dietary fish oil on malondialdehyde production and glutathione peroxidase activity in hyperlipidaemic patients.</t>
  </si>
  <si>
    <t>Weight reduction, but not a moderate intake of fish oil, lowers concentrations of inflammatory markers and PAI-1 antigen in obese men during the fasting and postprandial state.</t>
  </si>
  <si>
    <t>A randomised interventional trial of omega-3-polyunsaturated fatty acids on endothelial function and disease activity in systemic lupus erythematosus.</t>
  </si>
  <si>
    <t>Effects of conjugated linoleic acid plus n-3 polyunsaturated fatty acids on insulin secretion and estimated insulin sensitivity in men.</t>
  </si>
  <si>
    <t>Effects of n-3 fatty acids in subjects with type 2 diabetes: reduction of insulin sensitivity and time-dependent alteration from carbohydrate to fat oxidation.</t>
  </si>
  <si>
    <t>Titrating lovaza from 4 to 8 to 12 grams/day in patients with primary hypertriglyceridemia who had triglyceride levels &gt;500 mg/dl despite conventional triglyceride lowering therapy.</t>
  </si>
  <si>
    <t>Effect of fish oil supplementation on erythrocyte lipid pattern, malondialdehyde production and glutathione-peroxidase activity in psoriasis.</t>
  </si>
  <si>
    <t>Effects of prescription omega-3-acid ethyl esters, coadministered with atorvastatin, on circulating levels of lipoprotein particles, apolipoprotein CIII, and lipoprotein-associated phospholipase A2 mass in men and women with mixed dyslipidemia.</t>
  </si>
  <si>
    <t>Effect of omega-3 fatty acids on plasma level of 8-isoprostane in kidney transplant patients.</t>
  </si>
  <si>
    <t>Omega-3 fatty acids and/or fluvastatin in hepatitis C prior non-responders to combination antiviral therapy - a pilot randomised clinical trial.</t>
  </si>
  <si>
    <t>Twelve-Week Daily Consumption of  Fortified Milk with ω-3, D, and Group B Vitamins Has a Positive Impact on Inflammaging Parameters: A Randomized Cross-Over Trial.</t>
  </si>
  <si>
    <t>Prevention of Cardiovascular Events and Mortality With Icosapent Ethyl in Patients With Prior Myocardial Infarction.</t>
  </si>
  <si>
    <t>6 Years</t>
  </si>
  <si>
    <t>Randomized controlled trial of ethyl-eicosapentaenoic acid in Huntington disease: the TREND-HD study.</t>
  </si>
  <si>
    <t>Effects of a low-dose fish oil concentrate on angina, exercise tolerance time, serum triglycerides, and platelet function.</t>
  </si>
  <si>
    <t>Effects of duodenal seal oil administration in patients with inflammatory bowel disease.</t>
  </si>
  <si>
    <t>The effect of omega-3 fatty acids on bronchial hyperresponsiveness, sputum eosinophilia, and mast cell mediators in asthma.</t>
  </si>
  <si>
    <t>The long-term effect of dietary supplementation with fish lipid concentrate on serum lipids, bleeding time, platelets and angina.</t>
  </si>
  <si>
    <t>Effect of dietary supplementation with very-long-chain n-3 fatty acids in patients with psoriasis.</t>
  </si>
  <si>
    <t>Omega-3 fatty acid-based lipid infusion in patients with chronic plaque psoriasis: results of a double-blind, randomized, placebo-controlled, multicenter trial.</t>
  </si>
  <si>
    <t>Dietary supplementation with very long-chain n-3 fatty acids in patients with atopic dermatitis. A double-blind, multicentre study.</t>
  </si>
  <si>
    <t>Effects of a fish oil concentrate in patients with hypercholesterolemia.</t>
  </si>
  <si>
    <t>Effects of dietary supplementation with polyunsaturated ethyl ester lipids (Angiosan) in patients with psoriasis and psoriatic arthritis.</t>
  </si>
  <si>
    <t>Sex differences in the effect of fish-oil supplementation on the adaptive response to resistance exercise training in older people: a randomized controlled trial.</t>
  </si>
  <si>
    <t>Prophylaxis of hemodialysis graft thrombosis with fish oil: double-blind, randomized, prospective trial.</t>
  </si>
  <si>
    <t>Reduction in microalbuminuria in diabetics by eicosapentaenoic acid ethyl ester.</t>
  </si>
  <si>
    <t>Pediatric intestinal failure-associated liver disease is reversed with 6 months of intravenous fish oil.</t>
  </si>
  <si>
    <t>Influence of diet with different lipid composition on neutrophil chemiluminescence and disease activity in patients with rheumatoid arthritis.</t>
  </si>
  <si>
    <t>Reduction in the rate of early restenosis after coronary angioplasty by a diet supplemented with n-3 fatty acids.</t>
  </si>
  <si>
    <t>Serum levels of interleukin-18 are reduced by diet and n-3 fatty acid intervention in elderly high-risk men.</t>
  </si>
  <si>
    <t>Effects of n-3 fatty acid treatment on monocyte phenotypes in humans with hypertriglyceridemia.</t>
  </si>
  <si>
    <t>The effect of omega-3 carboxylic acids on apolipoprotein CIII-containing lipoproteins in severe hypertriglyceridemia.</t>
  </si>
  <si>
    <t>Role of docosahexaenoic acid treatment in improving liver histology in pediatric nonalcoholic fatty liver disease.</t>
  </si>
  <si>
    <t>Combined treatment with renin-angiotensin system blockers and polyunsaturated fatty acids in proteinuric IgA nephropathy: a randomized controlled trial.</t>
  </si>
  <si>
    <t>The effects of low-fat diets rich in arachidonic acid on the composition of plasma fatty acids and bleeding time in Australian aborigines.</t>
  </si>
  <si>
    <t>Effect of n-3 polyunsaturated fatty acids in patients with chronic heart failure (the GISSI-HF trial): a randomised, double-blind, placebo-controlled trial.</t>
  </si>
  <si>
    <t>Prolonged n-3 polyunsaturated fatty acid supplementation ameliorates hepatic steatosis in patients with non-alcoholic fatty liver disease: a pilot study.</t>
  </si>
  <si>
    <t>Long-term effects of n-3 polyunsaturated fatty acids on haemostatic variables and bleeding episodes in patients with coronary artery disease.</t>
  </si>
  <si>
    <t>Docosahexaenoic acid supplementation decreases liver fat content in children with non-alcoholic fatty liver disease: double-blind randomised controlled clinical trial.</t>
  </si>
  <si>
    <t>Docosahexaenoic acid for the treatment of fatty liver: randomised controlled trial in children.</t>
  </si>
  <si>
    <t>Effect of Omega-3 Acid Ethyl Esters on Left Ventricular Remodeling After Acute Myocardial Infarction: The OMEGA-REMODEL Randomized Clinical Trial.</t>
  </si>
  <si>
    <t>Effect of varying the ratio of n-6 to n-3 fatty acids by increasing the dietary intake of alpha-linolenic acid, eicosapentaenoic and docosahexaenoic acid, or both on fibrinogen and clotting factors VII and XII in persons aged 45-70 y: the OPTILIP study.</t>
  </si>
  <si>
    <t>The effects of long-term diet and omega-3 fatty acid supplementation on coagulation factor VII and serum phospholipids with special emphasis on the R353Q polymorphism of the FVII gene.</t>
  </si>
  <si>
    <t>Fibrinolytic function after dietary supplementation with omega3 polyunsaturated fatty acids.</t>
  </si>
  <si>
    <t>Prevention of postcoronary angioplasty restenosis by omega-3 fatty acids: main results of the Esapent for Prevention of Restenosis ITalian Study (ESPRIT).</t>
  </si>
  <si>
    <t>DHA-rich fish oil lowers heart rate during submaximal exercise in elite Australian Rules footballers.</t>
  </si>
  <si>
    <t>Effect of six months of fish oil supplementation in stable rheumatoid arthritis. A double-blind, controlled study.</t>
  </si>
  <si>
    <t>Fish oil supplements for prevention of restenosis after coronary angioplasty.</t>
  </si>
  <si>
    <t>Dietary fish oil augments nitric oxide production or release in patients with type 2 (non-insulin-dependent) diabetes mellitus.</t>
  </si>
  <si>
    <t>Determinants of restenosis and lack of effect of dietary supplementation with eicosapentaenoic acid on the incidence of coronary artery restenosis after angioplasty.</t>
  </si>
  <si>
    <t>Fish oil ingestion in smokers and nonsmokers enhances peroxidation of plasma lipoproteins.</t>
  </si>
  <si>
    <t>Long-term metabolic effects of n-3 polyunsaturated fatty acids in patients with coronary artery disease.</t>
  </si>
  <si>
    <t>Functions and tocopherol content of blood platelets from elderly people after low intake of purified eicosapentaenoic acid.</t>
  </si>
  <si>
    <t>Effects of n-3 polyunsaturated fatty acids (PUFAs) on circulating adiponectin and leptin in subjects with type 2 diabetes mellitus.</t>
  </si>
  <si>
    <t>Effects of n-3 polyunsaturated fatty acids on left ventricular function and functional capacity in patients with dilated cardiomyopathy.</t>
  </si>
  <si>
    <t>Favorable effects of fish oil concentrate on risk factors for thrombosis in renal allograft recipients.</t>
  </si>
  <si>
    <t>Association of n-3 polyunsaturated fatty acids with stability of atherosclerotic plaques: a randomised controlled trial.</t>
  </si>
  <si>
    <t>The influence of fish-oil lipid emulsions on retinopathy of prematurity in very low birth weight infants: a randomized controlled trial.</t>
  </si>
  <si>
    <t>Perioperative omega-3 fatty acids fail to confer protection in liver surgery: Results of a multicentric, double-blind, randomized controlled trial.</t>
  </si>
  <si>
    <t>Effects of omega-3 on lipid profile and inflammation markers in peritoneal dialysis patients.</t>
  </si>
  <si>
    <t>Effect of medium-term supplementation with a moderate dose of n-3 polyunsaturated fatty acids on blood pressure in mild hypertensive patients.</t>
  </si>
  <si>
    <t>Comparison of diets supplemented with fish oil or olive oil on plasma lipoproteins in insulin-dependent diabetics.</t>
  </si>
  <si>
    <t>Dietary supplementation with n-3 fatty acids increases gluconeogenesis from glycerol but not hepatic glucose production in patients with non-insulin-dependent diabetes mellitus.</t>
  </si>
  <si>
    <t>Marine lipids normalize cholesteryl ester transfer in IDDM.</t>
  </si>
  <si>
    <t>Nutritional AMD treatment phase I (NAT-1): feasibility of oral DHA supplementation in age-related macular degeneration.</t>
  </si>
  <si>
    <t>Whole blood production of thromboxane, prostacyclin and leukotriene B4 after dietary fish oil supplementation in man: effect of vitamin E.</t>
  </si>
  <si>
    <t>Effect of omega-3 supplementation on serum level of homocysteine in hemodialysis patients.</t>
  </si>
  <si>
    <t>Do fish oils prevent restenosis after coronary angioplasty?</t>
  </si>
  <si>
    <t>Dyslipidemia in patients with chronic renal failure and in renal transplant patients.</t>
  </si>
  <si>
    <t>Effect of long chain omega-3 polyunsaturated fatty acids on inflammation and metabolic markers in hypertensive and/or diabetic obese adults: a randomized controlled trial.</t>
  </si>
  <si>
    <t>Effects of krill oil and lean and fatty fish on cardiovascular risk markers: a randomised controlled trial.</t>
  </si>
  <si>
    <t>The antihypertensive effects of fish oil. A controlled study of polyunsaturated fatty acid supplements in essential hypertension.</t>
  </si>
  <si>
    <t>Changes in triglyceride levels in ultra-high risk for psychosis individuals treated with omega-3 fatty acids.</t>
  </si>
  <si>
    <t>Plasma homocysteine concentration related to diet, endothelial function and mononuclear cell gene expression among male hyperlipidaemic smokers.</t>
  </si>
  <si>
    <t>Effects of n-3 fatty acids on macro- and microvascular function in subjects with type 2 diabetes mellitus.</t>
  </si>
  <si>
    <t>Does vegetable oil attenuate the beneficial effects of fish oil in reducing risk factors for cardiovascular disease?</t>
  </si>
  <si>
    <t>Polymorphisms in genes involved in fatty acid β-oxidation interact with dietary fat intakes to modulate the plasma TG response to a fish oil supplementation.</t>
  </si>
  <si>
    <t>Omega-3 fatty acids supplementation does not affect serum lipids in chronic hemodialysis patients.</t>
  </si>
  <si>
    <t>Exercise plus n-3 fatty acids: additive effect on postprandial lipemia.</t>
  </si>
  <si>
    <t>A randomized control trial of the impact of LCPUFA-ω3 supplementation on body weight and insulin resistance in pubertal children with obesity.</t>
  </si>
  <si>
    <t>Effect of an 8-month treatment with omega-3 fatty acids (eicosapentaenoic and docosahexaenoic) in patients with cystic fibrosis.</t>
  </si>
  <si>
    <t>Eicosapentaenoic and docosahexaenoic acid supplementation and inflammatory gene expression in the duodenum of obese patients with type 2 diabetes.</t>
  </si>
  <si>
    <t>Comparative effectiveness of fish oil versus fenofibrate, gemfibrozil, and atorvastatin on lowering triglyceride levels among HIV-infected patients in routine clinical care.</t>
  </si>
  <si>
    <t>A pilot randomised controlled trial to reduce colorectal cancer risk markers associated with B-vitamin deficiency, insulin resistance and colonic inflammation.</t>
  </si>
  <si>
    <t>Exploratory study: evaluating the effects of fish oil and controlled diet to reduce triglyceride levels in HIV.</t>
  </si>
  <si>
    <t>Unclear effect of fish oil supplementation on adolescent hypertriglyceridemia.</t>
  </si>
  <si>
    <t>Docosahexaenoic acid supplementation improved lipocentric but not glucocentric markers of insulin sensitivity in hypertriglyceridemic men.</t>
  </si>
  <si>
    <t>Parenteral nutrition of preterm infants with a lipid emulsion containing 10% fish oil: effect on plasma lipids and long-chain polyunsaturated fatty acids.</t>
  </si>
  <si>
    <t>Effect of Eicosapentaenoic Acid on Body Composition and Inflammation Markers in Patients with Head and Neck Squamous Cell Cancer from a Public Hospital in Mexico.</t>
  </si>
  <si>
    <t>Beneficial effects of long-chain n-3 fatty acids included in an energy-restricted diet on insulin resistance in overweight and obese European young adults.</t>
  </si>
  <si>
    <t>Impact of dietary fat quantity and quality on skeletal muscle fatty acid metabolism in subjects with the metabolic syndrome.</t>
  </si>
  <si>
    <t>Effect of changing the lipid component of home parenteral nutrition in adults.</t>
  </si>
  <si>
    <t>Effect of EPA and vitamin C on superoxide dismutase, glutathione peroxidase, total antioxidant capacity and malondialdehyde in type 2 diabetic patients.</t>
  </si>
  <si>
    <t>Omega-3 fatty acids for atypical antipsychotic-associated hypertriglyceridemia.</t>
  </si>
  <si>
    <t>Effects of omega-3 fatty acid supplements on serum lipids, apolipoproteins and malondialdehyde in type 2 diabetes patients.</t>
  </si>
  <si>
    <t>Parenteral nutrition-associated cholestasis and triglyceridemia in surgical term and near-term neonates: A pilot randomized controlled trial of two mixed intravenous lipid emulsions.</t>
  </si>
  <si>
    <t>Therapeutic modification of membrane lipid abnormalities in juvenile neuronal ceroid-lipofuscinosis (Batten disease).</t>
  </si>
  <si>
    <t>Genetic predisposition scores for dyslipidaemia influence plasma lipid concentrations at baseline, but not the changes after controlled intake of n-3 polyunsaturated fatty acids.</t>
  </si>
  <si>
    <t>Dietary supplementation with n-3-fatty acids in patients with pancreatic cancer and cachexia: marine phospholipids versus fish oil - a randomized controlled double-blind trial.</t>
  </si>
  <si>
    <t>Safety and efficacy of a fish-oil-based fat emulsion in the treatment of parenteral nutrition-associated liver disease.</t>
  </si>
  <si>
    <t>Parenteral fish oil improves outcomes in patients with parenteral nutrition-associated liver injury.</t>
  </si>
  <si>
    <t>Intravenous Fish Oil and Pediatric Intestinal Failure-Associated Liver Disease: Changes in Plasma Phytosterols, Cytokines, and Bile Acids and Erythrocyte Fatty Acids.</t>
  </si>
  <si>
    <t>A Mixed Lipid Emulsion for Prevention of Parenteral Nutrition Associated Cholestasis in Extremely Low Birth Weight Infants: A Randomized Clinical Trial.</t>
  </si>
  <si>
    <t>Effect of ethyl icosapentate on urinary calcium and oxalate excretion.</t>
  </si>
  <si>
    <t>Growth and fatty acid profiles of VLBW infants receiving a multicomponent lipid emulsion from birth.</t>
  </si>
  <si>
    <t>Dietary fish oil supplements preserve renal function in renal transplant recipients with chronic vascular rejection.</t>
  </si>
  <si>
    <t>Treatment of severe IgA nephropathy with omega-3 fatty acids: the effect of a "very low dose" regimen.</t>
  </si>
  <si>
    <t>Influence of fish oil or folate supplementation on the time course of plasma redox markers during pregnancy.</t>
  </si>
  <si>
    <t>Higher docosahexaenoic acid, lower arachidonic acid and reduced lipid tolerance with high doses of a lipid emulsion containing 15% fish oil: a randomized clinical trial.</t>
  </si>
  <si>
    <t>Effects of different doses of fish oil on rectal cell proliferation in patients with sporadic colonic adenomas.</t>
  </si>
  <si>
    <t>A randomised controlled trial of omega-3 fatty acid supplementation for the treatment of hypertriglyceridemia in HIV-infected males on highly active antiretroviral therapy.</t>
  </si>
  <si>
    <t>A double-blind, randomized, placebo-controlled trial of n-3 versus n-6 fatty acid-based lipid infusion in atopic dermatitis.</t>
  </si>
  <si>
    <t>Plasma fatty acids in premature infants with hyperbilirubinemia: before-and-after nutrition support with fish oil emulsion.</t>
  </si>
  <si>
    <t>Influence of fish oil supplementation on the minimal erythema dose in humans.</t>
  </si>
  <si>
    <t>Effects of dietary intervention and n-3 PUFA supplementation on markers of gut-related inflammation and their association with cardiovascular events in a high-risk population.</t>
  </si>
  <si>
    <t>Differential effects of three enteral dietary regimens on selected outcome variables in burn patients.</t>
  </si>
  <si>
    <t>Effects of perioperative intravenous ω-3 fatty acids in colon cancer patients: a randomized, double-blind, placebo-controlled clinical trial.</t>
  </si>
  <si>
    <t>The utility of nutritional supportive care with an eicosapentaenoic acid (EPA)-enriched nutrition agent during pre-operative chemoradiotherapy for pancreatic cancer: Prospective randomized control study.</t>
  </si>
  <si>
    <t>Omega-3 in Patients Undergoing Continuous Ambulatory Peritoneal Dialysis, Effects on Inflammatory Markers and Lipid Profile.</t>
  </si>
  <si>
    <t>The consumption of n-3 polyunsaturated fatty acids differentially modulates gene expression of peroxisome proliferator-activated receptor alpha and gamma and hypoxia-inducible factor 1 alpha in subcutaneous adipose tissue of obese adolescents.</t>
  </si>
  <si>
    <t>Dietary fish oil does not influence acute rejection rate and graft survival after renal transplantation: a randomized placebo-controlled study.</t>
  </si>
  <si>
    <t>Omega-3 free fatty acids for the maintenance of remission in Crohn disease: the EPIC Randomized Controlled Trials.</t>
  </si>
  <si>
    <t>Lipid correlates of antidepressant response to omega-3 polyunsaturated fatty acid supplementation: A pilot study.</t>
  </si>
  <si>
    <t>Supplementation with n-3 fatty acids from fish oil in chronic inflammatory bowel disease--a randomized, placebo-controlled, double-blind cross-over trial.</t>
  </si>
  <si>
    <t>Omega-3 fatty acids and low carbohydrate diet for maintenance of remission in Crohn's disease. A randomized controlled multicenter trial. Study Group Members (German Crohn's Disease Study Group).</t>
  </si>
  <si>
    <t>Prevention of Potential Adverse Metabolic Effects of a Supplementation with Omega-3 Fatty Acids Using a Genetic Score Approach.</t>
  </si>
  <si>
    <t>A dose-ranging exploratory study of the effects of ethyl-eicosapentaenoate in patients with persistent schizophrenic symptoms.</t>
  </si>
  <si>
    <t>Omega-3 polyunsaturated fatty acid supplementation versus placebo on vascular health, glycaemic control, and metabolic parameters in people with type 1 diabetes: a randomised controlled preliminary trial.</t>
  </si>
  <si>
    <t>Effect of Fish Oil Supplementation on Hyperlipidemia during Childhood Acute Lymphoblastic Leukemia Treatment - A Pilot Study.</t>
  </si>
  <si>
    <t>Comparative Analysis of the Effects of Fish Oil and Fenofibrate on Plasma Metabolomic Profiles in Overweight and Obese Individuals.</t>
  </si>
  <si>
    <t>Effect of very low-calorie ketogenic diet in combination with omega-3 on inflammation, satiety hormones, body composition, and metabolic markers. A pilot study in class I obese subjects.</t>
  </si>
  <si>
    <t>Omega 3 fatty acids effect on the vascular calcification biomarkers fetuin A and osteoprotegerin in hemodialysis patients.</t>
  </si>
  <si>
    <t>Impact of Icosapent Ethyl on Cardiovascular Risk Reduction in Patients With Heart Failure in REDUCE-IT.</t>
  </si>
  <si>
    <t>58 Days</t>
  </si>
  <si>
    <t>47 Months</t>
  </si>
  <si>
    <t>31 Days</t>
  </si>
  <si>
    <t>36 Weeks</t>
  </si>
  <si>
    <t>45 Weeks</t>
  </si>
  <si>
    <t>38 Weeks</t>
  </si>
  <si>
    <t>80 Days</t>
  </si>
  <si>
    <t>114 Days</t>
  </si>
  <si>
    <t>41 Days</t>
  </si>
  <si>
    <t>106 Days</t>
  </si>
  <si>
    <t>58 Weeks</t>
  </si>
  <si>
    <t>83 Days</t>
  </si>
  <si>
    <t>55 Months</t>
  </si>
  <si>
    <t>Triglycerides</t>
  </si>
  <si>
    <t>Lp(a)</t>
  </si>
  <si>
    <t>The effects of fish oil on gene expression in patients with polycystic ovary syndrome.</t>
  </si>
  <si>
    <t>Genetic profiling of fatty acid desaturase polymorphisms identifies patients who may benefit from high-dose omega-3 fatty acids in cardiac remodeling after acute myocardial infarction-Post-hoc analysis from the OMEGA-REMODEL randomized controlled trial.</t>
  </si>
  <si>
    <t>Effect of over-the-counter fish-oil administration on plasma Lp(a) levels in an end-stage renal disease population.</t>
  </si>
  <si>
    <t>Apo B</t>
  </si>
  <si>
    <t>Marine omega-3 fatty acid supplementation in non-alcoholic fatty liver disease: Plasma proteomics in the randomized WELCOME* trial.</t>
  </si>
  <si>
    <t>Effects of Iron Supplementation With and Without Docosahexaenoic Acid on the Cardiovascular Disease Risk Based on Paraoxonase-1, hs-CRP, and ApoB/ApoA-I Ratio in Women with Iron Deficiency Anemia.</t>
  </si>
  <si>
    <t>Effects of n-3 Fatty Acid Supplements in Diabetes Mellitus.</t>
  </si>
  <si>
    <t>Omega-3 fatty acids for the prevention of recurrent symptomatic atrial fibrillation: results of the FORWARD (Randomized Trial to Assess Efficacy of PUFA for the Maintenance of Sinus Rhythm in Persistent Atrial Fibrillation) trial.</t>
  </si>
  <si>
    <t>Fish oil and postoperative atrial fibrillation: the Omega-3 Fatty Acids for Prevention of Post-operative Atrial Fibrillation (OPERA) randomized trial.</t>
  </si>
  <si>
    <t>Impact of Omega-3 Supplementation on High Sensitive C-Reactive Protein Level and 30-Day Major Adverse Cardiac Events After the Implementation of Coronary Stent in Patients with Chronic Kidney Disease: A Randomized Clinical Study.</t>
  </si>
  <si>
    <t>Effects of Icosapent Ethyl on Total Ischemic Events: From REDUCE-IT.</t>
  </si>
  <si>
    <t>Marine n-3 Fatty Acids and Prevention of Cardiovascular Disease and Cancer.</t>
  </si>
  <si>
    <t>Effect of n-3 polyunsaturated fatty acids and rosuvastatin in patients with heart failure: results of the GISSI-HF trial.</t>
  </si>
  <si>
    <t>Early eicosapentaenoic acid treatment after percutaneous coronary intervention reduces acute inflammatory responses and ventricular arrhythmias in patients with acute myocardial infarction: a randomized, controlled study.</t>
  </si>
  <si>
    <t>Effects of B vitamins and omega 3 fatty acids on cardiovascular diseases: a randomised placebo controlled trial.</t>
  </si>
  <si>
    <t>Randomised trial of fish oil for prevention of restenosis after coronary angioplasty.</t>
  </si>
  <si>
    <t>Effect of omega-3 on brain natriuretic peptide and echocardiographic findings in heart failure: Double-blind placebo-controlled randomized trial.</t>
  </si>
  <si>
    <t>Fish oil supplementation and risk of ventricular tachycardia and ventricular fibrillation in patients with implantable defibrillators: a randomized controlled trial.</t>
  </si>
  <si>
    <t>N-3 fatty acids as secondary prevention against cardiovascular events in patients who undergo chronic hemodialysis: a randomized, placebo-controlled intervention trial.</t>
  </si>
  <si>
    <t>Comparative Reductions in Investigator-Reported and Adjudicated Ischemic Events in REDUCE-IT.</t>
  </si>
  <si>
    <t>REDUCE-IT USA: Results From the 3146 Patients Randomized in the United States.</t>
  </si>
  <si>
    <t>Treatment With Icosapent Ethyl to Reduce Ischemic Events in Patients With Prior Percutaneous Coronary Intervention: Insights From REDUCE-IT PCI.</t>
  </si>
  <si>
    <t>9 Years</t>
  </si>
  <si>
    <t>68 Months</t>
  </si>
  <si>
    <t>Usefulness of fish oil supplements in preventing clinical evidence of restenosis after percutaneous transluminal coronary angioplasty.</t>
  </si>
  <si>
    <t>Can supplementation of diet with omega-3 polyunsaturated fatty acids reduce coronary angioplasty restenosis rate?</t>
  </si>
  <si>
    <t>Effect of eicosapentaenoic acid on restenosis rate, clinical course and blood lipids in patients after percutaneous transluminal coronary angioplasty.</t>
  </si>
  <si>
    <t>Double-blind, randomized, controlled trial of fish oil supplements in prevention of recurrence of stenosis after coronary angioplasty.</t>
  </si>
  <si>
    <t>Effects of n-3 polyunsaturated fatty acids on depressive symptoms, anxiety and emotional state in patients with acute myocardial infarction.</t>
  </si>
  <si>
    <t>Dietary supplementation with n-3 polyunsaturated fatty acids and vitamin E after myocardial infarction: results of the GISSI-Prevenzione trial. Gruppo Italiano per lo Studio della Sopravvivenza nell'Infarto miocardico.</t>
  </si>
  <si>
    <t>Fish-oil supplementation enhances the effects of strength training in elderly women.</t>
  </si>
  <si>
    <t>42 Months</t>
  </si>
  <si>
    <t>Myocardial Infarction</t>
  </si>
  <si>
    <t>Coronary Disease</t>
  </si>
  <si>
    <t>Revascularization</t>
  </si>
  <si>
    <t>Circulating cardiac biomarkers and postoperative atrial fibrillation in the OPERA trial.</t>
  </si>
  <si>
    <t>Reduction in Revascularization With Icosapent Ethyl: Insights From REDUCE-IT Revascularization Analyses.</t>
  </si>
  <si>
    <t>n-3 polyunsaturated fatty acids after coronary artery bypass grafting.</t>
  </si>
  <si>
    <t>Effect of long-chain ω-3 fatty acids and lutein + zeaxanthin supplements on cardiovascular outcomes: results of the Age-Related Eye Disease Study 2 (AREDS2) randomized clinical trial.</t>
  </si>
  <si>
    <t>Antioxidant therapy reduces oxidative and inflammatory tissue damage in patients subjected to cardiac surgery with extracorporeal circulation.</t>
  </si>
  <si>
    <t>Randomized trial of fish oil infusion to prevent atrial fibrillation after cardiac surgery: data from an implantable continuous cardiac monitor.</t>
  </si>
  <si>
    <t>37 Days</t>
  </si>
  <si>
    <t>Does eicosapentaenoic acid (EPA) inhibit cerebral vasospasm in patients after aneurysmal subarachnoid hemorrhage?</t>
  </si>
  <si>
    <t>ω-3 Fatty Acids Ethyl Esters Suppress Cerebral Vasospasm and Improve Clinical Outcome Following Aneurysmal Subarachnoid Hemorrhage.</t>
  </si>
  <si>
    <t>A prospective, multicenter, randomized study of the efficacy of eicosapentaenoic acid for cerebral vasospasm: the EVAS study.</t>
  </si>
  <si>
    <t>Aterofisiol(®) in carotid plaque evolution.</t>
  </si>
  <si>
    <t>Effect of omega-3 (n-3) fatty acid supplementation in patients with sickle cell anemia: randomized, double-blind, placebo-controlled trial.</t>
  </si>
  <si>
    <t>Stroke</t>
  </si>
  <si>
    <t>Atrial Fibrillation</t>
  </si>
  <si>
    <t>Perioperative supplementation of polyunsaturated omega-3 fatty acid for the prevention of atrial fibrillation after cardiothoracic surgery.</t>
  </si>
  <si>
    <t>N-3 Fatty acids for the prevention of atrial fibrillation after coronary artery bypass surgery: a randomized, controlled trial.</t>
  </si>
  <si>
    <t>n-3 polyunsaturated fatty acids for the prevention of arrhythmia recurrence after electrical cardioversion of chronic persistent atrial fibrillation: a randomized, double-blind, multicentre study.</t>
  </si>
  <si>
    <t>Effects of chronic omega-3 polyunsaturated fatty acid supplementation on human atrial electrophysiology.</t>
  </si>
  <si>
    <t>Effects of long-term ω-3 polyunsaturated fatty acid supplementation on paroxysmal atrial tachyarrhythmia burden in patients with implanted pacemakers: results from a prospective randomised study.</t>
  </si>
  <si>
    <t>n-3 polyunsaturated fatty acids and atrial fibrillation in patients with chronic heart failure: the GISSI-HF trial.</t>
  </si>
  <si>
    <t>Effects of chronic omega-3 polyunsaturated fatty acid supplementation on human pulmonary vein and left atrial electrophysiology in paroxysmal atrial fibrillation.</t>
  </si>
  <si>
    <t>Marine n-3 fatty acids in adipose tissue and development of atrial fibrillation: a Danish cohort study.</t>
  </si>
  <si>
    <t>ACP journal club. Prescription omega-3 fatty acids did not prevent recurrent, symptomatic, paroxysmal or persistent atrial fibrillation.</t>
  </si>
  <si>
    <t>A randomized controlled trial to prevent post-operative atrial fibrillation by antioxidant reinforcement.</t>
  </si>
  <si>
    <t>Effect of omega-three polyunsaturated fatty acids on inflammation, oxidative stress, and recurrence of atrial fibrillation.</t>
  </si>
  <si>
    <t>N-3 polyunsaturated fatty acids administration does not reduce the recurrence rates of atrial fibrillation and inflammation after electrical cardioversion: a prospective randomized study.</t>
  </si>
  <si>
    <t>n-3 polyunsaturated fatty acids in the prevention of atrial fibrillation recurrences after electrical cardioversion: a prospective, randomized study.</t>
  </si>
  <si>
    <t>Long-term omega-3 polyunsaturated fatty acid supplementation reduces the recurrence of persistent atrial fibrillation after electrical cardioversion.</t>
  </si>
  <si>
    <t>201 Days</t>
  </si>
  <si>
    <t>54 Months</t>
  </si>
  <si>
    <t>40 Days</t>
  </si>
  <si>
    <t>13 Years</t>
  </si>
  <si>
    <t>Blood Pressure</t>
  </si>
  <si>
    <t>The effect of marine n-3 polyunsaturated fatty acids on cardiac autonomic and hemodynamic function in patients with psoriatic arthritis: a randomised, double-blind, placebo-controlled trial.</t>
  </si>
  <si>
    <t>The effect of omega-3 supplementation on pregnancy outcomes by smoking status.</t>
  </si>
  <si>
    <t>A placebo-controlled, double-blind study of eicosapentaenoic acid-rich fish oil in patients with stable angina pectoris.</t>
  </si>
  <si>
    <t>Effects of fish oil and endorphins on the cold pressor test in hypertension.</t>
  </si>
  <si>
    <t>Fish-oil supplementation in pregnancy does not reduce the risk of gestational diabetes or preeclampsia.</t>
  </si>
  <si>
    <t>Omega-3 fatty acid supplementation affects pregnancy outcomes in gestational diabetes: a randomized, double-blind, placebo-controlled trial.</t>
  </si>
  <si>
    <t>Fish Oil Supplementation in Pregnancy Increases Gestational Age, Size for Gestational Age, and Birth Weight in Infants: A Randomized Controlled Trial.</t>
  </si>
  <si>
    <t>Managing Henoch-Schonlein purpura in children with fish oil and ACE inhibitor therapy.</t>
  </si>
  <si>
    <t>Fish oil in angina pectoris.</t>
  </si>
  <si>
    <t>The effects of supplemental fish oil on blood pressure and morning cortisol in normotensive adults: a pilot study.</t>
  </si>
  <si>
    <t>Lack of renal effects of fish oil administration in patients with advanced cirrhosis and impaired glomerular filtration.</t>
  </si>
  <si>
    <t>Effects of marine-derived omega-3 fatty acids on systemic hemodynamics at rest and during stress: a dose-response study.</t>
  </si>
  <si>
    <t>Dietary fish oil and olive oil supplementation in patients with rheumatoid arthritis. Clinical and immunologic effects.</t>
  </si>
  <si>
    <t>The effect of N-3 fatty acids and nifedipine on platelet function in hypertensive males.</t>
  </si>
  <si>
    <t>Effects of dietary fish and weight reduction on ambulatory blood pressure in overweight hypertensives.</t>
  </si>
  <si>
    <t>Docosahexaenoic acid-rich fish oil improves heart rate variability and heart rate responses to exercise in overweight adults.</t>
  </si>
  <si>
    <t>Arachidonic acid and docosahexaenoic acid supplementation increases coronary flow velocity reserve in Japanese elderly individuals.</t>
  </si>
  <si>
    <t>N-3 fatty acid supplementation to routine statin treatment inhibits platelet function, decreases patients' daytime blood pressure, and improves inflammatory status.</t>
  </si>
  <si>
    <t>Effect of dietary fish oil supplementation on fever and cytokine production in human volunteers.</t>
  </si>
  <si>
    <t>Effects of high-dose fish oil on rheumatoid arthritis after stopping nonsteroidal antiinflammatory drugs. Clinical and immune correlates.</t>
  </si>
  <si>
    <t>The effect of maternal fish oil supplementation during the last trimester of pregnancy on blood pressure, heart rate and heart rate variability in the 19-year-old offspring.</t>
  </si>
  <si>
    <t>Treatment of asthma with lipid extract of New Zealand green-lipped mussel: a randomised clinical trial.</t>
  </si>
  <si>
    <t>Effects of a fish-based diet and administration of pure eicosapentaenoic acid on brachial-ankle pulse wave velocity in patients with cardiovascular risk factors.</t>
  </si>
  <si>
    <t>Effects on blood pressure of omega 3 fats in subjects at increased risk of cardiovascular disease.</t>
  </si>
  <si>
    <t>Effects of ω-3 PUFAs supplementation on myocardial function and oxidative stress markers in typical Rett syndrome.</t>
  </si>
  <si>
    <t>Docosahexaenoic acid but not eicosapentaenoic acid lowers ambulatory blood pressure and heart rate in humans.</t>
  </si>
  <si>
    <t>Alteration of baroreflex control of forearm vascular resistance by dietary fatty acids.</t>
  </si>
  <si>
    <t>Does additional treatment with fish oil mitigate the side effects of recombinant human erythropoietin in dialysis patients?</t>
  </si>
  <si>
    <t>Blood pressure-lowering effects of long chain n-3 fatty acids from meals enriched with liquid fish oil and from microencapsulated powder.</t>
  </si>
  <si>
    <t>The effects of omega-3 on blood pressure and the relationship between serum visfatin level and blood pressure in patients with type II diabetes.</t>
  </si>
  <si>
    <t>A low-sodium diet supplemented with fish oil lowers blood pressure in the elderly.</t>
  </si>
  <si>
    <t>Fish oil and neurovascular reactivity to mental stress in humans.</t>
  </si>
  <si>
    <t>Lowering Effects of n-3 Fatty Acid Supplements on Blood Pressure by Reducing Plasma Angiotensin II in Inner Mongolia Hypertensive Patients: A Double-Blind Randomized Controlled Trial.</t>
  </si>
  <si>
    <t>Maternal fish oil supplementation during lactation is associated with reduced height at 13 years of age and higher blood pressure in boys only.</t>
  </si>
  <si>
    <t>A trial of omega-3 fatty acids for prevention of hypertension.</t>
  </si>
  <si>
    <t>A possible preventive effect of low-dose fish oil on early delivery and pre-eclampsia: indications from a 50-year-old controlled trial.</t>
  </si>
  <si>
    <t>Effects of dietary fat saturation on eicosanoid production, platelet aggregation and blood pressure.</t>
  </si>
  <si>
    <t>Fish oil supplementation improves large arterial elasticity in overweight hypertensive patients.</t>
  </si>
  <si>
    <t>Fish-oil dietary supplementation in patients with Raynaud's phenomenon: a double-blind, controlled, prospective study.</t>
  </si>
  <si>
    <t>Fish oil improves arterial compliance in non-insulin-dependent diabetes mellitus.</t>
  </si>
  <si>
    <t>Unresponsiveness of forearm hemodynamics to omega-3 polyunsaturated fatty acids and aspirin.</t>
  </si>
  <si>
    <t>Moderate consumption of fatty fish reduces diastolic blood pressure in overweight and obese European young adults during energy restriction.</t>
  </si>
  <si>
    <t>Effects of Long Chain Omega-3 Polyunsaturated Fatty Acids on Brain Function in Mildly Hypertensive Older Adults.</t>
  </si>
  <si>
    <t>The effect of fish oil supplements on blood pressure.</t>
  </si>
  <si>
    <t>Nitric oxide enhancement and blood pressure decrease in patients with metabolic syndrome using soy protein or fish oil.</t>
  </si>
  <si>
    <t>Effect of B-vitamins and n-3 PUFA supplementation for 5 years on blood pressure in patients with CVD.</t>
  </si>
  <si>
    <t>Maternal fish oil supplementation during lactation may adversely affect long-term blood pressure, energy intake, and physical activity of 7-year-old boys.</t>
  </si>
  <si>
    <t>Renal effects of dietary supplementation with fish oil in cyclosporine-treated liver transplant recipients.</t>
  </si>
  <si>
    <t>Blood pressure decrease with ingestion of a soya product (kinako) or fish oil in women with the metabolic syndrome: role of adiponectin and nitric oxide.</t>
  </si>
  <si>
    <t>A randomised double blind placebo controlled trial of fish oil in high risk pregnancy.</t>
  </si>
  <si>
    <t>The effects of 3g eicosapentaenoic acid daily on recurrence of intrauterine growth retardation and pregnancy induced hypertension.</t>
  </si>
  <si>
    <t>The use of an intravenous fish oil emulsion enriched with omega-3 fatty acids in patients with cystic fibrosis.</t>
  </si>
  <si>
    <t>Moderate Dietary Supplementation with Omega-3 Fatty Acids Does Not Impact Plasma Von Willebrand Factor Profile in Mildly Hypertensive Subjects.</t>
  </si>
  <si>
    <t>The effects of nonpharmacologic interventions on blood pressure of persons with high normal levels. Results of the Trials of Hypertension Prevention, Phase I.</t>
  </si>
  <si>
    <t>Blood pressure lowering effect of eicosapentaenoic acid-rich diet in normotensive, hypertensive and hyperlipemic subjects.</t>
  </si>
  <si>
    <t>Dietary fish oil in renal transplant recipients treated with cyclosporin-A: no beneficial effects shown.</t>
  </si>
  <si>
    <t>Effect of dietary fish oil on renal function and rejection in cyclosporine-treated recipients of renal transplants.</t>
  </si>
  <si>
    <t>A controlled trial of fish oil in IgA nephropathy. Mayo Nephrology Collaborative Group.</t>
  </si>
  <si>
    <t>Erythrocyte deformability, endothelin levels, and renal function in cyclosporin-treated renal transplant recipients: effects of intervention with fish oil and corn oil.</t>
  </si>
  <si>
    <t>The long-term effect of advice to eat more fish on blood pressure in men with coronary disease: results from the diet and reinfarction trial.</t>
  </si>
  <si>
    <t>Effect of ω-3 fatty acid supplementation on endothelial function, endogenous fibrinolysis and platelet activation in patients with a previous myocardial infarction: a randomised controlled trial.</t>
  </si>
  <si>
    <t>Randomised clinical trials of fish oil supplementation in high risk pregnancies. Fish Oil Trials In Pregnancy (FOTIP) Team.</t>
  </si>
  <si>
    <t>The Effect of n-3 Polyunsaturated Fatty Acids Supplementation on Serum Irisin in Patients with Type 2 Diabetes: A Randomized, Double-Blind, Placebo-Controlled Trial.</t>
  </si>
  <si>
    <t>The effects of dietary supplementation with fish oil on renal function in cyclosporine-treated renal transplant recipients.</t>
  </si>
  <si>
    <t>Effect of omega-3 supplementation on neuropathy in type 1 diabetes: A 12-month pilot trial.</t>
  </si>
  <si>
    <t>Four-Week Omega-3 Supplementation in Carriers of the Prosteatotic PNPLA3 p.I148M Genetic Variant: An Open-Label Study.</t>
  </si>
  <si>
    <t>A randomized controlled study of the efficacy of 4 weeks of supplementation with ω-3 polyunsaturated fatty acids in cases of unexplained oligohydramnios.</t>
  </si>
  <si>
    <t>A Randomized Trial of Prenatal n-3 Fatty Acid Supplementation and Preterm Delivery.</t>
  </si>
  <si>
    <t>Evaluation of the effectiveness of low-dose aspirin and omega 3 in treatment of asymmetrically intrauterine growth restriction: A randomized clinical trial.</t>
  </si>
  <si>
    <t>DHA supplementation and pregnancy outcomes.</t>
  </si>
  <si>
    <t>Dietary supplementation with primrose oil or fish oil does not change urinary excretion of prostacyclin and thromboxane metabolites in pre-eclamptic women.</t>
  </si>
  <si>
    <t>A randomized trial of docosahexaenoic acid supplementation during the third trimester of pregnancy.</t>
  </si>
  <si>
    <t>Omega-3 fatty acid supplementation to prevent recurrent preterm birth: a randomized controlled trial.</t>
  </si>
  <si>
    <t>Four Weeks of Preoperative Omega-3 Fatty Acids Reduce Liver Volume: a Randomised Controlled Trial.</t>
  </si>
  <si>
    <t>The clinical effect of dietary supplementation with omega-3 fish oils and/or copper in systemic lupus erythematosus.</t>
  </si>
  <si>
    <t>Effect of 12-month therapy with omega-3 polyunsaturated acids on glomerular filtration response to dopamine in IgA nephropathy.</t>
  </si>
  <si>
    <t>Effect of MaxEPA in patients with SLE. A double-blind, crossover study.</t>
  </si>
  <si>
    <t>A randomized clinical trial of high eicosapentaenoic acid omega-3 fatty acids and inositol as monotherapy and in combination in the treatment of pediatric bipolar spectrum disorders: a pilot study.</t>
  </si>
  <si>
    <t>Effect of Vitamin D Supplementation, Omega-3 Fatty Acid Supplementation, or a Strength-Training Exercise Program on Clinical Outcomes in Older Adults: The DO-HEALTH Randomized Clinical Trial.</t>
  </si>
  <si>
    <t>Long Chain Omega-3 Polyunsaturated Fatty Acids Improve Vascular Stiffness in Abdominal Aortic Aneurysm: A Randomized Controlled Trial.</t>
  </si>
  <si>
    <t>Effects of Fish Oil Supplementation on Pregnancy Outcomes in Pregnant Women Referred to Kosar Hospital.</t>
  </si>
  <si>
    <t>Effects of a Japanese Cuisine-Based Antihypertensive Diet and Fish Oil on Blood Pressure and Its Variability in Participants with Untreated Normal High Blood Pressure or Stage I Hypertension: A Feasibility Randomized Controlled Study.</t>
  </si>
  <si>
    <t>The effect of omega-3 fatty acid supplementation on clinical and biochemical parameters of critically ill patients with COVID-19: a randomized clinical trial.</t>
  </si>
  <si>
    <t>DHA Supplementation During Pregnancy Enhances Maternal Vagally Mediated Cardiac Autonomic Control in Humans.</t>
  </si>
  <si>
    <t>Effectiveness of a Novel Food Composed of Leucine, Omega-3 Fatty Acids and Probiotic  PS23 for the Treatment of Sarcopenia in Elderly Subjects: A 2-Month Randomized Double-Blind Placebo-Controlled Trial.</t>
  </si>
  <si>
    <t>83 Weeks</t>
  </si>
  <si>
    <t>19 Years</t>
  </si>
  <si>
    <t>13 Months</t>
  </si>
  <si>
    <t>34 Weeks</t>
  </si>
  <si>
    <t>39 Weeks</t>
  </si>
  <si>
    <t>Interventional Articles (&gt; 4 weeks) that measure Blood Pressure or Hypertension as outcomes</t>
  </si>
  <si>
    <t>Cardiovascular Mortality</t>
  </si>
  <si>
    <t>Key Question 1</t>
  </si>
  <si>
    <t>Key Question 2</t>
  </si>
  <si>
    <t>Additional Outcomes</t>
  </si>
  <si>
    <t xml:space="preserve">Interventional Articles (&gt; 4 weeks) that measure Myocardial Infarction as an outcome </t>
  </si>
  <si>
    <t xml:space="preserve">Interventional Articles (&gt; 4 weeks) that measure Coronary Disease as an outcome </t>
  </si>
  <si>
    <t xml:space="preserve">Interventional Articles (&gt; 4 weeks) that measure Revascularization procedures as outcomes </t>
  </si>
  <si>
    <t xml:space="preserve">Interventional Articles (&gt; 4 weeks) that measure Cardiovascular Disease-Related Mortality as an outcome </t>
  </si>
  <si>
    <t xml:space="preserve">Interventional Articles (&gt; 4 weeks) that measure Stroke as an outcome </t>
  </si>
  <si>
    <t xml:space="preserve">Interventional Articles (&gt; 4 weeks) that measure Atrial Fibrillation as an outcome </t>
  </si>
  <si>
    <t xml:space="preserve">Interventional Articles (&gt; 4 weeks) that measure LDL cholesterol (LDL-C) as an outcome </t>
  </si>
  <si>
    <t xml:space="preserve">Interventional Articles (&gt; 4 weeks) that measure LDL cholesterol (HDL-C) as an outcome </t>
  </si>
  <si>
    <t xml:space="preserve">Interventional Articles (&gt; 4 weeks) that measure either Non-HDL cholesterol, or both Cholesterol and HDL cholesterol </t>
  </si>
  <si>
    <t xml:space="preserve">Interventional Articles (&gt; 4 weeks) that measure Triglycerides as an outcome </t>
  </si>
  <si>
    <t xml:space="preserve">Interventional Articles (&gt; 4 weeks) that measure Lipoprotein(a) as an outcome </t>
  </si>
  <si>
    <t xml:space="preserve">Interventional Articles (&gt; 4 weeks) that measure Lipoproteins B as an outcome </t>
  </si>
  <si>
    <t>Auxilliary</t>
  </si>
  <si>
    <t>Lack of benefit of dietary advice to men with angina: results of a controlled trial.</t>
  </si>
  <si>
    <t>n-3 fatty acids, ventricular arrhythmia-related events, and fatal myocardial infarction in postmyocardial infarction patients with diabetes.</t>
  </si>
  <si>
    <t>n-3 fatty acids and cardiovascular events after myocardial infarction.</t>
  </si>
  <si>
    <t>B vitamin and/or ω-3 fatty acid supplementation and cancer: ancillary findings from the supplementation with folate, vitamins B6 and B12, and/or omega-3 fatty acids (SU.FOL.OM3) randomized trial.</t>
  </si>
  <si>
    <t>Effects of n-3 polyunsaturated fatty acids on malignant ventricular arrhythmias in patients with chronic heart failure and implantable cardioverter-defibrillators: A substudy of the Gruppo Italiano per lo Studio della Sopravvivenza nell'Insufficienza Cardiaca (GISSI-HF) trial.</t>
  </si>
  <si>
    <t>40 Months</t>
  </si>
  <si>
    <t>928 Days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</si>
</sst>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sz val="12"/>
      <color theme="1"/>
      <name val="Calibri"/>
      <family val="2"/>
      <scheme val="minor"/>
    </font>
    <font>
      <b/>
      <sz val="11"/>
      <color theme="1"/>
      <name val="Calibri"/>
      <family val="2"/>
      <scheme val="minor"/>
    </font>
    <font>
      <u/>
      <sz val="11"/>
      <color rgb="FF0000FF"/>
      <name val="Calibri"/>
      <family val="2"/>
      <scheme val="minor"/>
    </font>
    <font>
      <u/>
      <sz val="11"/>
      <color theme="10"/>
      <name val="Calibri"/>
      <family val="2"/>
      <scheme val="minor"/>
    </font>
    <font>
      <b/>
      <sz val="14"/>
      <color theme="1"/>
      <name val="Calibri"/>
      <family val="2"/>
      <scheme val="minor"/>
    </font>
    <font>
      <sz val="14"/>
      <color theme="1"/>
      <name val="Calibri"/>
      <family val="2"/>
      <scheme val="minor"/>
    </font>
    <font>
      <sz val="12"/>
      <color rgb="FF000000"/>
      <name val="Aptos Narrow"/>
      <family val="2"/>
    </font>
    <font>
      <i/>
      <sz val="12"/>
      <color theme="1"/>
      <name val="Calibri"/>
      <family val="2"/>
      <scheme val="minor"/>
    </font>
    <font>
      <b/>
      <i/>
      <sz val="14"/>
      <color theme="1"/>
      <name val="Calibri"/>
      <family val="2"/>
      <scheme val="minor"/>
    </font>
    <font>
      <i/>
      <sz val="14"/>
      <color theme="1"/>
      <name val="Calibri"/>
      <family val="2"/>
      <scheme val="minor"/>
    </font>
  </fonts>
  <fills count="3">
    <fill>
      <patternFill patternType="none"/>
    </fill>
    <fill>
      <patternFill patternType="gray125"/>
    </fill>
    <fill>
      <patternFill patternType="solid">
        <fgColor theme="0" tint="-0.1499984740745262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4" fillId="0" borderId="0" applyNumberFormat="0" applyFill="0" applyBorder="0" applyAlignment="0" applyProtection="0"/>
  </cellStyleXfs>
  <cellXfs count="23">
    <xf numFmtId="0" fontId="0" fillId="0" borderId="0" xfId="0"/>
    <xf numFmtId="0" fontId="2" fillId="0" borderId="0" xfId="0" applyFont="1" applyAlignment="1">
      <alignment horizontal="center"/>
    </xf>
    <xf numFmtId="0" fontId="3" fillId="0" borderId="0" xfId="0" applyFont="1"/>
    <xf numFmtId="0" fontId="0" fillId="0" borderId="0" xfId="0" applyAlignment="1">
      <alignment wrapText="1"/>
    </xf>
    <xf numFmtId="0" fontId="5" fillId="0" borderId="0" xfId="0" applyFont="1"/>
    <xf numFmtId="0" fontId="6" fillId="0" borderId="0" xfId="0" applyFont="1"/>
    <xf numFmtId="0" fontId="1" fillId="0" borderId="0" xfId="0" applyFont="1"/>
    <xf numFmtId="0" fontId="4" fillId="0" borderId="0" xfId="1"/>
    <xf numFmtId="0" fontId="0" fillId="0" borderId="0" xfId="0" applyAlignment="1">
      <alignment vertical="top"/>
    </xf>
    <xf numFmtId="0" fontId="4" fillId="0" borderId="0" xfId="1" applyAlignment="1">
      <alignment vertical="top"/>
    </xf>
    <xf numFmtId="0" fontId="0" fillId="0" borderId="0" xfId="0" applyAlignment="1">
      <alignment vertical="top" wrapText="1"/>
    </xf>
    <xf numFmtId="0" fontId="0" fillId="2" borderId="1" xfId="0" applyFill="1" applyBorder="1" applyAlignment="1">
      <alignment vertical="top"/>
    </xf>
    <xf numFmtId="0" fontId="0" fillId="2" borderId="1" xfId="0" applyFill="1" applyBorder="1" applyAlignment="1">
      <alignment vertical="top" wrapText="1"/>
    </xf>
    <xf numFmtId="0" fontId="7" fillId="0" borderId="0" xfId="0" applyFont="1" applyAlignment="1">
      <alignment vertical="top"/>
    </xf>
    <xf numFmtId="0" fontId="8" fillId="0" borderId="0" xfId="0" applyFont="1" applyFill="1"/>
    <xf numFmtId="0" fontId="5" fillId="2" borderId="1" xfId="0" applyFont="1" applyFill="1" applyBorder="1"/>
    <xf numFmtId="0" fontId="5" fillId="2" borderId="1" xfId="0" applyFont="1" applyFill="1" applyBorder="1" applyAlignment="1">
      <alignment wrapText="1"/>
    </xf>
    <xf numFmtId="0" fontId="5" fillId="0" borderId="0" xfId="0" applyFont="1" applyFill="1" applyBorder="1"/>
    <xf numFmtId="0" fontId="9" fillId="0" borderId="0" xfId="0" applyFont="1" applyFill="1" applyBorder="1" applyAlignment="1">
      <alignment wrapText="1"/>
    </xf>
    <xf numFmtId="0" fontId="9" fillId="0" borderId="0" xfId="0" applyFont="1" applyFill="1" applyBorder="1"/>
    <xf numFmtId="0" fontId="6" fillId="0" borderId="0" xfId="0" applyFont="1" applyAlignment="1">
      <alignment wrapText="1"/>
    </xf>
    <xf numFmtId="0" fontId="5" fillId="0" borderId="0" xfId="0" applyFont="1" applyFill="1"/>
    <xf numFmtId="0" fontId="10" fillId="0" borderId="0" xfId="0" applyFont="1" applyAlignment="1">
      <alignment horizontal="right"/>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347DD4-4B8E-5844-BDF7-347C6A2B0D95}">
  <dimension ref="A1:C19"/>
  <sheetViews>
    <sheetView tabSelected="1" workbookViewId="0">
      <selection activeCell="B27" sqref="B27"/>
    </sheetView>
  </sheetViews>
  <sheetFormatPr baseColWidth="10" defaultRowHeight="15" x14ac:dyDescent="0.2"/>
  <cols>
    <col min="1" max="1" width="27" customWidth="1"/>
    <col min="2" max="2" width="120.6640625" style="3" customWidth="1"/>
    <col min="3" max="3" width="17.83203125" customWidth="1"/>
  </cols>
  <sheetData>
    <row r="1" spans="1:3" s="6" customFormat="1" ht="20" x14ac:dyDescent="0.25">
      <c r="A1" s="15" t="s">
        <v>840</v>
      </c>
      <c r="B1" s="16" t="s">
        <v>841</v>
      </c>
      <c r="C1" s="15" t="s">
        <v>842</v>
      </c>
    </row>
    <row r="2" spans="1:3" s="14" customFormat="1" ht="19" x14ac:dyDescent="0.25">
      <c r="A2" s="21" t="s">
        <v>2048</v>
      </c>
      <c r="B2" s="18"/>
      <c r="C2" s="19"/>
    </row>
    <row r="3" spans="1:3" ht="20" x14ac:dyDescent="0.25">
      <c r="A3" s="22" t="s">
        <v>1605</v>
      </c>
      <c r="B3" s="20" t="s">
        <v>843</v>
      </c>
      <c r="C3" s="5">
        <v>895</v>
      </c>
    </row>
    <row r="4" spans="1:3" ht="19" x14ac:dyDescent="0.25">
      <c r="A4" s="17" t="s">
        <v>2033</v>
      </c>
      <c r="B4" s="20"/>
      <c r="C4" s="5"/>
    </row>
    <row r="5" spans="1:3" ht="20" x14ac:dyDescent="0.25">
      <c r="A5" s="22" t="s">
        <v>1606</v>
      </c>
      <c r="B5" s="20" t="s">
        <v>2042</v>
      </c>
      <c r="C5" s="5">
        <v>811</v>
      </c>
    </row>
    <row r="6" spans="1:3" ht="20" x14ac:dyDescent="0.25">
      <c r="A6" s="22" t="s">
        <v>1607</v>
      </c>
      <c r="B6" s="20" t="s">
        <v>2043</v>
      </c>
      <c r="C6" s="5">
        <v>871</v>
      </c>
    </row>
    <row r="7" spans="1:3" ht="20" customHeight="1" x14ac:dyDescent="0.25">
      <c r="A7" s="22" t="s">
        <v>1711</v>
      </c>
      <c r="B7" s="20" t="s">
        <v>2044</v>
      </c>
      <c r="C7" s="5">
        <v>931</v>
      </c>
    </row>
    <row r="8" spans="1:3" ht="21" customHeight="1" x14ac:dyDescent="0.25">
      <c r="A8" s="22" t="s">
        <v>1871</v>
      </c>
      <c r="B8" s="20" t="s">
        <v>2045</v>
      </c>
      <c r="C8" s="5">
        <v>1065</v>
      </c>
    </row>
    <row r="9" spans="1:3" ht="20" x14ac:dyDescent="0.25">
      <c r="A9" s="22" t="s">
        <v>1872</v>
      </c>
      <c r="B9" s="20" t="s">
        <v>2046</v>
      </c>
      <c r="C9" s="5">
        <v>54</v>
      </c>
    </row>
    <row r="10" spans="1:3" ht="20" x14ac:dyDescent="0.25">
      <c r="A10" s="22" t="s">
        <v>1876</v>
      </c>
      <c r="B10" s="20" t="s">
        <v>2047</v>
      </c>
      <c r="C10" s="5">
        <v>225</v>
      </c>
    </row>
    <row r="11" spans="1:3" ht="19" x14ac:dyDescent="0.25">
      <c r="A11" s="4" t="s">
        <v>2034</v>
      </c>
      <c r="B11" s="20"/>
      <c r="C11" s="5"/>
    </row>
    <row r="12" spans="1:3" ht="20" x14ac:dyDescent="0.25">
      <c r="A12" s="22" t="s">
        <v>1905</v>
      </c>
      <c r="B12" s="20" t="s">
        <v>2036</v>
      </c>
      <c r="C12" s="5">
        <v>38</v>
      </c>
    </row>
    <row r="13" spans="1:3" ht="20" x14ac:dyDescent="0.25">
      <c r="A13" s="22" t="s">
        <v>1906</v>
      </c>
      <c r="B13" s="20" t="s">
        <v>2037</v>
      </c>
      <c r="C13" s="5">
        <v>43</v>
      </c>
    </row>
    <row r="14" spans="1:3" ht="20" x14ac:dyDescent="0.25">
      <c r="A14" s="22" t="s">
        <v>1907</v>
      </c>
      <c r="B14" s="20" t="s">
        <v>2038</v>
      </c>
      <c r="C14" s="5">
        <v>33</v>
      </c>
    </row>
    <row r="15" spans="1:3" ht="20" x14ac:dyDescent="0.25">
      <c r="A15" s="22" t="s">
        <v>2032</v>
      </c>
      <c r="B15" s="20" t="s">
        <v>2039</v>
      </c>
      <c r="C15" s="5">
        <v>37</v>
      </c>
    </row>
    <row r="16" spans="1:3" ht="20" x14ac:dyDescent="0.25">
      <c r="A16" s="22" t="s">
        <v>1920</v>
      </c>
      <c r="B16" s="20" t="s">
        <v>2040</v>
      </c>
      <c r="C16" s="5">
        <v>32</v>
      </c>
    </row>
    <row r="17" spans="1:3" ht="20" x14ac:dyDescent="0.25">
      <c r="A17" s="22" t="s">
        <v>1921</v>
      </c>
      <c r="B17" s="20" t="s">
        <v>2041</v>
      </c>
      <c r="C17" s="5">
        <v>26</v>
      </c>
    </row>
    <row r="18" spans="1:3" ht="19" x14ac:dyDescent="0.25">
      <c r="A18" s="4" t="s">
        <v>2035</v>
      </c>
      <c r="B18" s="20"/>
      <c r="C18" s="5"/>
    </row>
    <row r="19" spans="1:3" ht="20" x14ac:dyDescent="0.25">
      <c r="A19" s="22" t="s">
        <v>1940</v>
      </c>
      <c r="B19" s="20" t="s">
        <v>2031</v>
      </c>
      <c r="C19" s="5">
        <v>470</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B6E294-46DD-2146-BC67-53E5785683F8}">
  <dimension ref="A1:F44"/>
  <sheetViews>
    <sheetView workbookViewId="0">
      <selection activeCell="K12" sqref="K12"/>
    </sheetView>
  </sheetViews>
  <sheetFormatPr baseColWidth="10" defaultRowHeight="15" x14ac:dyDescent="0.2"/>
  <cols>
    <col min="4" max="4" width="65" customWidth="1"/>
  </cols>
  <sheetData>
    <row r="1" spans="1:6" ht="16" x14ac:dyDescent="0.2">
      <c r="A1" s="11" t="s">
        <v>1601</v>
      </c>
      <c r="B1" s="11" t="s">
        <v>0</v>
      </c>
      <c r="C1" s="11" t="s">
        <v>1602</v>
      </c>
      <c r="D1" s="12" t="s">
        <v>1603</v>
      </c>
      <c r="E1" s="11" t="s">
        <v>1604</v>
      </c>
      <c r="F1" s="11" t="s">
        <v>1605</v>
      </c>
    </row>
    <row r="2" spans="1:6" ht="48" x14ac:dyDescent="0.2">
      <c r="A2" s="8">
        <v>2024</v>
      </c>
      <c r="B2" s="8">
        <v>37704431</v>
      </c>
      <c r="C2" s="9">
        <f>HYPERLINK(_xlfn.CONCAT("https://pubmed.ncbi.nlm.nih.gov/",B2), B2)</f>
        <v>37704431</v>
      </c>
      <c r="D2" s="10" t="s">
        <v>847</v>
      </c>
      <c r="E2" s="8" t="s">
        <v>848</v>
      </c>
      <c r="F2" s="8" t="str">
        <f>IF(COUNTIF('Healthy (TIAB)'!A1517:A2411, B2) &gt; 0, "Yes", "No")</f>
        <v>No</v>
      </c>
    </row>
    <row r="3" spans="1:6" ht="32" x14ac:dyDescent="0.2">
      <c r="A3" s="8">
        <v>2022</v>
      </c>
      <c r="B3" s="8">
        <v>35261279</v>
      </c>
      <c r="C3" s="9">
        <f>HYPERLINK(_xlfn.CONCAT("https://pubmed.ncbi.nlm.nih.gov/",B3), B3)</f>
        <v>35261279</v>
      </c>
      <c r="D3" s="10" t="s">
        <v>1894</v>
      </c>
      <c r="E3" s="8" t="s">
        <v>977</v>
      </c>
      <c r="F3" s="8" t="str">
        <f>IF(COUNTIF('Healthy (TIAB)'!A1544:A2438, B3) &gt; 0, "Yes", "No")</f>
        <v>No</v>
      </c>
    </row>
    <row r="4" spans="1:6" ht="32" x14ac:dyDescent="0.2">
      <c r="A4" s="8">
        <v>2022</v>
      </c>
      <c r="B4" s="8">
        <v>35483753</v>
      </c>
      <c r="C4" s="9">
        <f>HYPERLINK(_xlfn.CONCAT("https://pubmed.ncbi.nlm.nih.gov/",B4), B4)</f>
        <v>35483753</v>
      </c>
      <c r="D4" s="10" t="s">
        <v>1736</v>
      </c>
      <c r="E4" s="8" t="s">
        <v>977</v>
      </c>
      <c r="F4" s="8" t="str">
        <f>IF(COUNTIF('Healthy (TIAB)'!A1546:A2440, B4) &gt; 0, "Yes", "No")</f>
        <v>No</v>
      </c>
    </row>
    <row r="5" spans="1:6" ht="32" x14ac:dyDescent="0.2">
      <c r="A5" s="8">
        <v>2021</v>
      </c>
      <c r="B5" s="8">
        <v>34620410</v>
      </c>
      <c r="C5" s="9">
        <f>HYPERLINK(_xlfn.CONCAT("https://pubmed.ncbi.nlm.nih.gov/",B5), B5)</f>
        <v>34620410</v>
      </c>
      <c r="D5" s="10" t="s">
        <v>1892</v>
      </c>
      <c r="E5" s="8" t="s">
        <v>1737</v>
      </c>
      <c r="F5" s="8" t="str">
        <f>IF(COUNTIF('Healthy (TIAB)'!A1542:A2436, B5) &gt; 0, "Yes", "No")</f>
        <v>No</v>
      </c>
    </row>
    <row r="6" spans="1:6" ht="48" x14ac:dyDescent="0.2">
      <c r="A6" s="8">
        <v>2020</v>
      </c>
      <c r="B6" s="8">
        <v>32759543</v>
      </c>
      <c r="C6" s="9">
        <f>HYPERLINK(_xlfn.CONCAT("https://pubmed.ncbi.nlm.nih.gov/",B6), B6)</f>
        <v>32759543</v>
      </c>
      <c r="D6" s="10" t="s">
        <v>930</v>
      </c>
      <c r="E6" s="8" t="s">
        <v>848</v>
      </c>
      <c r="F6" s="8" t="str">
        <f>IF(COUNTIF('Healthy (TIAB)'!A1515:A2409, B6) &gt; 0, "Yes", "No")</f>
        <v>No</v>
      </c>
    </row>
    <row r="7" spans="1:6" ht="16" x14ac:dyDescent="0.2">
      <c r="A7" s="8">
        <v>2020</v>
      </c>
      <c r="B7" s="8">
        <v>31707829</v>
      </c>
      <c r="C7" s="9">
        <f>HYPERLINK(_xlfn.CONCAT("https://pubmed.ncbi.nlm.nih.gov/",B7), B7)</f>
        <v>31707829</v>
      </c>
      <c r="D7" s="10" t="s">
        <v>1893</v>
      </c>
      <c r="E7" s="8" t="s">
        <v>1896</v>
      </c>
      <c r="F7" s="8" t="str">
        <f>IF(COUNTIF('Healthy (TIAB)'!A1516:A2410, B7) &gt; 0, "Yes", "No")</f>
        <v>No</v>
      </c>
    </row>
    <row r="8" spans="1:6" ht="48" x14ac:dyDescent="0.2">
      <c r="A8" s="8">
        <v>2020</v>
      </c>
      <c r="B8" s="8">
        <v>33190147</v>
      </c>
      <c r="C8" s="9">
        <f>HYPERLINK(_xlfn.CONCAT("https://pubmed.ncbi.nlm.nih.gov/",B8), B8)</f>
        <v>33190147</v>
      </c>
      <c r="D8" s="10" t="s">
        <v>931</v>
      </c>
      <c r="E8" s="8" t="s">
        <v>932</v>
      </c>
      <c r="F8" s="8" t="str">
        <f>IF(COUNTIF('Healthy (TIAB)'!A1520:A2414, B8) &gt; 0, "Yes", "No")</f>
        <v>No</v>
      </c>
    </row>
    <row r="9" spans="1:6" ht="32" x14ac:dyDescent="0.2">
      <c r="A9" s="8">
        <v>2020</v>
      </c>
      <c r="B9" s="8">
        <v>32805184</v>
      </c>
      <c r="C9" s="9">
        <f>HYPERLINK(_xlfn.CONCAT("https://pubmed.ncbi.nlm.nih.gov/",B9), B9)</f>
        <v>32805184</v>
      </c>
      <c r="D9" s="10" t="s">
        <v>934</v>
      </c>
      <c r="E9" s="8" t="s">
        <v>848</v>
      </c>
      <c r="F9" s="8" t="str">
        <f>IF(COUNTIF('Healthy (TIAB)'!A1536:A2430, B9) &gt; 0, "Yes", "No")</f>
        <v>No</v>
      </c>
    </row>
    <row r="10" spans="1:6" ht="32" x14ac:dyDescent="0.2">
      <c r="A10" s="8">
        <v>2020</v>
      </c>
      <c r="B10" s="8">
        <v>32860032</v>
      </c>
      <c r="C10" s="9">
        <f>HYPERLINK(_xlfn.CONCAT("https://pubmed.ncbi.nlm.nih.gov/",B10), B10)</f>
        <v>32860032</v>
      </c>
      <c r="D10" s="10" t="s">
        <v>925</v>
      </c>
      <c r="E10" s="8" t="s">
        <v>926</v>
      </c>
      <c r="F10" s="8" t="str">
        <f>IF(COUNTIF('Healthy (TIAB)'!A1537:A2431, B10) &gt; 0, "Yes", "No")</f>
        <v>No</v>
      </c>
    </row>
    <row r="11" spans="1:6" ht="16" x14ac:dyDescent="0.2">
      <c r="A11" s="8">
        <v>2019</v>
      </c>
      <c r="B11" s="8">
        <v>30415637</v>
      </c>
      <c r="C11" s="9">
        <f>HYPERLINK(_xlfn.CONCAT("https://pubmed.ncbi.nlm.nih.gov/",B11), B11)</f>
        <v>30415637</v>
      </c>
      <c r="D11" s="10" t="s">
        <v>1884</v>
      </c>
      <c r="E11" s="8" t="s">
        <v>1737</v>
      </c>
      <c r="F11" s="8" t="str">
        <f>IF(COUNTIF('Healthy (TIAB)'!A1507:A2401, B11) &gt; 0, "Yes", "No")</f>
        <v>No</v>
      </c>
    </row>
    <row r="12" spans="1:6" ht="32" x14ac:dyDescent="0.2">
      <c r="A12" s="8">
        <v>2019</v>
      </c>
      <c r="B12" s="8">
        <v>30125457</v>
      </c>
      <c r="C12" s="9">
        <f>HYPERLINK(_xlfn.CONCAT("https://pubmed.ncbi.nlm.nih.gov/",B12), B12)</f>
        <v>30125457</v>
      </c>
      <c r="D12" s="10" t="s">
        <v>960</v>
      </c>
      <c r="E12" s="8" t="s">
        <v>961</v>
      </c>
      <c r="F12" s="8" t="str">
        <f>IF(COUNTIF('Healthy (TIAB)'!A1514:A2408, B12) &gt; 0, "Yes", "No")</f>
        <v>No</v>
      </c>
    </row>
    <row r="13" spans="1:6" ht="16" x14ac:dyDescent="0.2">
      <c r="A13" s="8">
        <v>2019</v>
      </c>
      <c r="B13" s="8">
        <v>30415628</v>
      </c>
      <c r="C13" s="9">
        <f>HYPERLINK(_xlfn.CONCAT("https://pubmed.ncbi.nlm.nih.gov/",B13), B13)</f>
        <v>30415628</v>
      </c>
      <c r="D13" s="10" t="s">
        <v>963</v>
      </c>
      <c r="E13" s="8" t="s">
        <v>964</v>
      </c>
      <c r="F13" s="8" t="str">
        <f>IF(COUNTIF('Healthy (TIAB)'!A1543:A2437, B13) &gt; 0, "Yes", "No")</f>
        <v>No</v>
      </c>
    </row>
    <row r="14" spans="1:6" ht="16" x14ac:dyDescent="0.2">
      <c r="A14" s="8">
        <v>2018</v>
      </c>
      <c r="B14" s="8">
        <v>30146932</v>
      </c>
      <c r="C14" s="9">
        <f>HYPERLINK(_xlfn.CONCAT("https://pubmed.ncbi.nlm.nih.gov/",B14), B14)</f>
        <v>30146932</v>
      </c>
      <c r="D14" s="10" t="s">
        <v>1879</v>
      </c>
      <c r="E14" s="8" t="s">
        <v>1895</v>
      </c>
      <c r="F14" s="8" t="str">
        <f>IF(COUNTIF('Healthy (TIAB)'!A1518:A2412, B14) &gt; 0, "Yes", "No")</f>
        <v>No</v>
      </c>
    </row>
    <row r="15" spans="1:6" ht="32" x14ac:dyDescent="0.2">
      <c r="A15" s="8">
        <v>2017</v>
      </c>
      <c r="B15" s="8">
        <v>28863874</v>
      </c>
      <c r="C15" s="9">
        <f>HYPERLINK(_xlfn.CONCAT("https://pubmed.ncbi.nlm.nih.gov/",B15), B15)</f>
        <v>28863874</v>
      </c>
      <c r="D15" s="10" t="s">
        <v>1015</v>
      </c>
      <c r="E15" s="8" t="s">
        <v>1016</v>
      </c>
      <c r="F15" s="8" t="str">
        <f>IF(COUNTIF('Healthy (TIAB)'!A1508:A2402, B15) &gt; 0, "Yes", "No")</f>
        <v>No</v>
      </c>
    </row>
    <row r="16" spans="1:6" ht="32" x14ac:dyDescent="0.2">
      <c r="A16" s="8">
        <v>2016</v>
      </c>
      <c r="B16" s="8">
        <v>27482256</v>
      </c>
      <c r="C16" s="9">
        <f>HYPERLINK(_xlfn.CONCAT("https://pubmed.ncbi.nlm.nih.gov/",B16), B16)</f>
        <v>27482256</v>
      </c>
      <c r="D16" s="10" t="s">
        <v>1054</v>
      </c>
      <c r="E16" s="8" t="s">
        <v>848</v>
      </c>
      <c r="F16" s="8" t="str">
        <f>IF(COUNTIF('Healthy (TIAB)'!A1506:A2400, B16) &gt; 0, "Yes", "No")</f>
        <v>No</v>
      </c>
    </row>
    <row r="17" spans="1:6" ht="48" x14ac:dyDescent="0.2">
      <c r="A17" s="8">
        <v>2016</v>
      </c>
      <c r="B17" s="8">
        <v>26667367</v>
      </c>
      <c r="C17" s="9">
        <f>HYPERLINK(_xlfn.CONCAT("https://pubmed.ncbi.nlm.nih.gov/",B17), B17)</f>
        <v>26667367</v>
      </c>
      <c r="D17" s="10" t="s">
        <v>1050</v>
      </c>
      <c r="E17" s="8" t="s">
        <v>853</v>
      </c>
      <c r="F17" s="8" t="str">
        <f>IF(COUNTIF('Healthy (TIAB)'!A1535:A2429, B17) &gt; 0, "Yes", "No")</f>
        <v>No</v>
      </c>
    </row>
    <row r="18" spans="1:6" ht="32" x14ac:dyDescent="0.2">
      <c r="A18" s="8">
        <v>2014</v>
      </c>
      <c r="B18" s="8">
        <v>24637411</v>
      </c>
      <c r="C18" s="9">
        <f>HYPERLINK(_xlfn.CONCAT("https://pubmed.ncbi.nlm.nih.gov/",B18), B18)</f>
        <v>24637411</v>
      </c>
      <c r="D18" s="10" t="s">
        <v>1145</v>
      </c>
      <c r="E18" s="8" t="s">
        <v>926</v>
      </c>
      <c r="F18" s="8" t="str">
        <f>IF(COUNTIF('Healthy (TIAB)'!A1528:A2422, B18) &gt; 0, "Yes", "No")</f>
        <v>No</v>
      </c>
    </row>
    <row r="19" spans="1:6" ht="32" x14ac:dyDescent="0.2">
      <c r="A19" s="8">
        <v>2013</v>
      </c>
      <c r="B19" s="8">
        <v>23563024</v>
      </c>
      <c r="C19" s="9">
        <f>HYPERLINK(_xlfn.CONCAT("https://pubmed.ncbi.nlm.nih.gov/",B19), B19)</f>
        <v>23563024</v>
      </c>
      <c r="D19" s="10" t="s">
        <v>1901</v>
      </c>
      <c r="E19" s="8" t="s">
        <v>1002</v>
      </c>
      <c r="F19" s="8" t="str">
        <f>IF(COUNTIF('Healthy (TIAB)'!A1534:A2428, B19) &gt; 0, "Yes", "No")</f>
        <v>No</v>
      </c>
    </row>
    <row r="20" spans="1:6" ht="16" x14ac:dyDescent="0.2">
      <c r="A20" s="8">
        <v>2013</v>
      </c>
      <c r="B20" s="8">
        <v>23656645</v>
      </c>
      <c r="C20" s="9">
        <f>HYPERLINK(_xlfn.CONCAT("https://pubmed.ncbi.nlm.nih.gov/",B20), B20)</f>
        <v>23656645</v>
      </c>
      <c r="D20" s="10" t="s">
        <v>1186</v>
      </c>
      <c r="E20" s="8" t="s">
        <v>977</v>
      </c>
      <c r="F20" s="8" t="str">
        <f>IF(COUNTIF('Healthy (TIAB)'!A1538:A2432, B20) &gt; 0, "Yes", "No")</f>
        <v>No</v>
      </c>
    </row>
    <row r="21" spans="1:6" ht="48" x14ac:dyDescent="0.2">
      <c r="A21" s="8">
        <v>2012</v>
      </c>
      <c r="B21" s="8">
        <v>22186099</v>
      </c>
      <c r="C21" s="9">
        <f>HYPERLINK(_xlfn.CONCAT("https://pubmed.ncbi.nlm.nih.gov/",B21), B21)</f>
        <v>22186099</v>
      </c>
      <c r="D21" s="10" t="s">
        <v>1246</v>
      </c>
      <c r="E21" s="8" t="s">
        <v>977</v>
      </c>
      <c r="F21" s="8" t="str">
        <f>IF(COUNTIF('Healthy (TIAB)'!A1511:A2405, B21) &gt; 0, "Yes", "No")</f>
        <v>No</v>
      </c>
    </row>
    <row r="22" spans="1:6" ht="32" x14ac:dyDescent="0.2">
      <c r="A22" s="8">
        <v>2012</v>
      </c>
      <c r="B22" s="8">
        <v>22218156</v>
      </c>
      <c r="C22" s="9">
        <f>HYPERLINK(_xlfn.CONCAT("https://pubmed.ncbi.nlm.nih.gov/",B22), B22)</f>
        <v>22218156</v>
      </c>
      <c r="D22" s="10" t="s">
        <v>1903</v>
      </c>
      <c r="E22" s="8" t="s">
        <v>858</v>
      </c>
      <c r="F22" s="8" t="str">
        <f>IF(COUNTIF('Healthy (TIAB)'!A1547:A2441, B22) &gt; 0, "Yes", "No")</f>
        <v>No</v>
      </c>
    </row>
    <row r="23" spans="1:6" ht="32" x14ac:dyDescent="0.2">
      <c r="A23" s="8">
        <v>2010</v>
      </c>
      <c r="B23" s="8">
        <v>20484828</v>
      </c>
      <c r="C23" s="9">
        <f>HYPERLINK(_xlfn.CONCAT("https://pubmed.ncbi.nlm.nih.gov/",B23), B23)</f>
        <v>20484828</v>
      </c>
      <c r="D23" s="10" t="s">
        <v>1288</v>
      </c>
      <c r="E23" s="8" t="s">
        <v>1156</v>
      </c>
      <c r="F23" s="8" t="str">
        <f>IF(COUNTIF('Healthy (TIAB)'!A1505:A2399, B23) &gt; 0, "Yes", "No")</f>
        <v>No</v>
      </c>
    </row>
    <row r="24" spans="1:6" ht="32" x14ac:dyDescent="0.2">
      <c r="A24" s="8">
        <v>2010</v>
      </c>
      <c r="B24" s="8">
        <v>21115589</v>
      </c>
      <c r="C24" s="9">
        <f>HYPERLINK(_xlfn.CONCAT("https://pubmed.ncbi.nlm.nih.gov/",B24), B24)</f>
        <v>21115589</v>
      </c>
      <c r="D24" s="10" t="s">
        <v>1887</v>
      </c>
      <c r="E24" s="8" t="s">
        <v>1156</v>
      </c>
      <c r="F24" s="8" t="str">
        <f>IF(COUNTIF('Healthy (TIAB)'!A1539:A2433, B24) &gt; 0, "Yes", "No")</f>
        <v>No</v>
      </c>
    </row>
    <row r="25" spans="1:6" ht="32" x14ac:dyDescent="0.2">
      <c r="A25" s="8">
        <v>2009</v>
      </c>
      <c r="B25" s="8">
        <v>19423946</v>
      </c>
      <c r="C25" s="9">
        <f>HYPERLINK(_xlfn.CONCAT("https://pubmed.ncbi.nlm.nih.gov/",B25), B25)</f>
        <v>19423946</v>
      </c>
      <c r="D25" s="10" t="s">
        <v>1318</v>
      </c>
      <c r="E25" s="8" t="s">
        <v>977</v>
      </c>
      <c r="F25" s="8" t="str">
        <f>IF(COUNTIF('Healthy (TIAB)'!A1512:A2406, B25) &gt; 0, "Yes", "No")</f>
        <v>No</v>
      </c>
    </row>
    <row r="26" spans="1:6" ht="48" x14ac:dyDescent="0.2">
      <c r="A26" s="8">
        <v>2009</v>
      </c>
      <c r="B26" s="8">
        <v>19447387</v>
      </c>
      <c r="C26" s="9">
        <f>HYPERLINK(_xlfn.CONCAT("https://pubmed.ncbi.nlm.nih.gov/",B26), B26)</f>
        <v>19447387</v>
      </c>
      <c r="D26" s="10" t="s">
        <v>1336</v>
      </c>
      <c r="E26" s="8" t="s">
        <v>977</v>
      </c>
      <c r="F26" s="8" t="str">
        <f>IF(COUNTIF('Healthy (TIAB)'!A1513:A2407, B26) &gt; 0, "Yes", "No")</f>
        <v>No</v>
      </c>
    </row>
    <row r="27" spans="1:6" ht="48" x14ac:dyDescent="0.2">
      <c r="A27" s="8">
        <v>2008</v>
      </c>
      <c r="B27" s="8">
        <v>18667204</v>
      </c>
      <c r="C27" s="9">
        <f>HYPERLINK(_xlfn.CONCAT("https://pubmed.ncbi.nlm.nih.gov/",B27), B27)</f>
        <v>18667204</v>
      </c>
      <c r="D27" s="10" t="s">
        <v>1344</v>
      </c>
      <c r="E27" s="8" t="s">
        <v>977</v>
      </c>
      <c r="F27" s="8" t="str">
        <f>IF(COUNTIF('Healthy (TIAB)'!A1545:A2439, B27) &gt; 0, "Yes", "No")</f>
        <v>No</v>
      </c>
    </row>
    <row r="28" spans="1:6" ht="48" x14ac:dyDescent="0.2">
      <c r="A28" s="8">
        <v>2007</v>
      </c>
      <c r="B28" s="8">
        <v>17398308</v>
      </c>
      <c r="C28" s="9">
        <f>HYPERLINK(_xlfn.CONCAT("https://pubmed.ncbi.nlm.nih.gov/",B28), B28)</f>
        <v>17398308</v>
      </c>
      <c r="D28" s="10" t="s">
        <v>1629</v>
      </c>
      <c r="E28" s="8" t="s">
        <v>1156</v>
      </c>
      <c r="F28" s="8" t="str">
        <f>IF(COUNTIF('Healthy (TIAB)'!A1509:A2403, B28) &gt; 0, "Yes", "No")</f>
        <v>No</v>
      </c>
    </row>
    <row r="29" spans="1:6" ht="32" x14ac:dyDescent="0.2">
      <c r="A29" s="8">
        <v>2005</v>
      </c>
      <c r="B29" s="8">
        <v>16050054</v>
      </c>
      <c r="C29" s="9">
        <f>HYPERLINK(_xlfn.CONCAT("https://pubmed.ncbi.nlm.nih.gov/",B29), B29)</f>
        <v>16050054</v>
      </c>
      <c r="D29" s="10" t="s">
        <v>1408</v>
      </c>
      <c r="E29" s="8" t="s">
        <v>851</v>
      </c>
      <c r="F29" s="8" t="str">
        <f>IF(COUNTIF('Healthy (TIAB)'!A1519:A2413, B29) &gt; 0, "Yes", "No")</f>
        <v>No</v>
      </c>
    </row>
    <row r="30" spans="1:6" ht="32" x14ac:dyDescent="0.2">
      <c r="A30" s="8">
        <v>2002</v>
      </c>
      <c r="B30" s="8">
        <v>12075272</v>
      </c>
      <c r="C30" s="9">
        <f>HYPERLINK(_xlfn.CONCAT("https://pubmed.ncbi.nlm.nih.gov/",B30), B30)</f>
        <v>12075272</v>
      </c>
      <c r="D30" s="10" t="s">
        <v>1769</v>
      </c>
      <c r="E30" s="8" t="s">
        <v>1707</v>
      </c>
      <c r="F30" s="8" t="str">
        <f>IF(COUNTIF('Healthy (TIAB)'!A1526:A2420, B30) &gt; 0, "Yes", "No")</f>
        <v>No</v>
      </c>
    </row>
    <row r="31" spans="1:6" ht="32" x14ac:dyDescent="0.2">
      <c r="A31" s="8">
        <v>1999</v>
      </c>
      <c r="B31" s="8">
        <v>10334433</v>
      </c>
      <c r="C31" s="9">
        <f>HYPERLINK(_xlfn.CONCAT("https://pubmed.ncbi.nlm.nih.gov/",B31), B31)</f>
        <v>10334433</v>
      </c>
      <c r="D31" s="10" t="s">
        <v>1641</v>
      </c>
      <c r="E31" s="8" t="s">
        <v>853</v>
      </c>
      <c r="F31" s="8" t="str">
        <f>IF(COUNTIF('Healthy (TIAB)'!A1529:A2423, B31) &gt; 0, "Yes", "No")</f>
        <v>No</v>
      </c>
    </row>
    <row r="32" spans="1:6" ht="48" x14ac:dyDescent="0.2">
      <c r="A32" s="8">
        <v>1999</v>
      </c>
      <c r="B32" s="8">
        <v>10465168</v>
      </c>
      <c r="C32" s="9">
        <f>HYPERLINK(_xlfn.CONCAT("https://pubmed.ncbi.nlm.nih.gov/",B32), B32)</f>
        <v>10465168</v>
      </c>
      <c r="D32" s="10" t="s">
        <v>1902</v>
      </c>
      <c r="E32" s="8" t="s">
        <v>1904</v>
      </c>
      <c r="F32" s="8" t="str">
        <f>IF(COUNTIF('Healthy (TIAB)'!A1541:A2435, B32) &gt; 0, "Yes", "No")</f>
        <v>No</v>
      </c>
    </row>
    <row r="33" spans="1:6" ht="32" x14ac:dyDescent="0.2">
      <c r="A33" s="8">
        <v>1998</v>
      </c>
      <c r="B33" s="8">
        <v>10205349</v>
      </c>
      <c r="C33" s="9">
        <f>HYPERLINK(_xlfn.CONCAT("https://pubmed.ncbi.nlm.nih.gov/",B33), B33)</f>
        <v>10205349</v>
      </c>
      <c r="D33" s="10" t="s">
        <v>1713</v>
      </c>
      <c r="E33" s="8" t="s">
        <v>1294</v>
      </c>
      <c r="F33" s="8" t="str">
        <f>IF(COUNTIF('Healthy (TIAB)'!A1540:A2434, B33) &gt; 0, "Yes", "No")</f>
        <v>No</v>
      </c>
    </row>
    <row r="34" spans="1:6" ht="32" x14ac:dyDescent="0.2">
      <c r="A34" s="8">
        <v>1995</v>
      </c>
      <c r="B34" s="8">
        <v>7500544</v>
      </c>
      <c r="C34" s="9">
        <f>HYPERLINK(_xlfn.CONCAT("https://pubmed.ncbi.nlm.nih.gov/",B34), B34)</f>
        <v>7500544</v>
      </c>
      <c r="D34" s="10" t="s">
        <v>1504</v>
      </c>
      <c r="E34" s="8" t="s">
        <v>869</v>
      </c>
      <c r="F34" s="8" t="str">
        <f>IF(COUNTIF('Healthy (TIAB)'!A1521:A2415, B34) &gt; 0, "Yes", "No")</f>
        <v>No</v>
      </c>
    </row>
    <row r="35" spans="1:6" ht="32" x14ac:dyDescent="0.2">
      <c r="A35" s="8">
        <v>1995</v>
      </c>
      <c r="B35" s="8">
        <v>7759696</v>
      </c>
      <c r="C35" s="9">
        <f>HYPERLINK(_xlfn.CONCAT("https://pubmed.ncbi.nlm.nih.gov/",B35), B35)</f>
        <v>7759696</v>
      </c>
      <c r="D35" s="10" t="s">
        <v>1506</v>
      </c>
      <c r="E35" s="8" t="s">
        <v>1172</v>
      </c>
      <c r="F35" s="8" t="str">
        <f>IF(COUNTIF('Healthy (TIAB)'!A1533:A2427, B35) &gt; 0, "Yes", "No")</f>
        <v>No</v>
      </c>
    </row>
    <row r="36" spans="1:6" ht="16" x14ac:dyDescent="0.2">
      <c r="A36" s="8">
        <v>1994</v>
      </c>
      <c r="B36" s="8">
        <v>7955181</v>
      </c>
      <c r="C36" s="9">
        <f>HYPERLINK(_xlfn.CONCAT("https://pubmed.ncbi.nlm.nih.gov/",B36), B36)</f>
        <v>7955181</v>
      </c>
      <c r="D36" s="10" t="s">
        <v>1792</v>
      </c>
      <c r="E36" s="8" t="s">
        <v>853</v>
      </c>
      <c r="F36" s="8" t="str">
        <f>IF(COUNTIF('Healthy (TIAB)'!A1530:A2424, B36) &gt; 0, "Yes", "No")</f>
        <v>No</v>
      </c>
    </row>
    <row r="37" spans="1:6" ht="32" x14ac:dyDescent="0.2">
      <c r="A37" s="8">
        <v>1992</v>
      </c>
      <c r="B37" s="8">
        <v>1289091</v>
      </c>
      <c r="C37" s="9">
        <f>HYPERLINK(_xlfn.CONCAT("https://pubmed.ncbi.nlm.nih.gov/",B37), B37)</f>
        <v>1289091</v>
      </c>
      <c r="D37" s="10" t="s">
        <v>1898</v>
      </c>
      <c r="E37" s="8" t="s">
        <v>853</v>
      </c>
      <c r="F37" s="8" t="str">
        <f>IF(COUNTIF('Healthy (TIAB)'!A1522:A2416, B37) &gt; 0, "Yes", "No")</f>
        <v>No</v>
      </c>
    </row>
    <row r="38" spans="1:6" ht="16" x14ac:dyDescent="0.2">
      <c r="A38" s="8">
        <v>1992</v>
      </c>
      <c r="B38" s="8">
        <v>1563884</v>
      </c>
      <c r="C38" s="9">
        <f>HYPERLINK(_xlfn.CONCAT("https://pubmed.ncbi.nlm.nih.gov/",B38), B38)</f>
        <v>1563884</v>
      </c>
      <c r="D38" s="10" t="s">
        <v>1772</v>
      </c>
      <c r="E38" s="8" t="s">
        <v>853</v>
      </c>
      <c r="F38" s="8" t="str">
        <f>IF(COUNTIF('Healthy (TIAB)'!A1525:A2419, B38) &gt; 0, "Yes", "No")</f>
        <v>No</v>
      </c>
    </row>
    <row r="39" spans="1:6" ht="32" x14ac:dyDescent="0.2">
      <c r="A39" s="8">
        <v>1992</v>
      </c>
      <c r="B39" s="8">
        <v>1537131</v>
      </c>
      <c r="C39" s="9">
        <f>HYPERLINK(_xlfn.CONCAT("https://pubmed.ncbi.nlm.nih.gov/",B39), B39)</f>
        <v>1537131</v>
      </c>
      <c r="D39" s="10" t="s">
        <v>1900</v>
      </c>
      <c r="E39" s="8" t="s">
        <v>853</v>
      </c>
      <c r="F39" s="8" t="str">
        <f>IF(COUNTIF('Healthy (TIAB)'!A1531:A2425, B39) &gt; 0, "Yes", "No")</f>
        <v>No</v>
      </c>
    </row>
    <row r="40" spans="1:6" ht="32" x14ac:dyDescent="0.2">
      <c r="A40" s="8">
        <v>1990</v>
      </c>
      <c r="B40" s="8">
        <v>2222347</v>
      </c>
      <c r="C40" s="9">
        <f>HYPERLINK(_xlfn.CONCAT("https://pubmed.ncbi.nlm.nih.gov/",B40), B40)</f>
        <v>2222347</v>
      </c>
      <c r="D40" s="10" t="s">
        <v>1899</v>
      </c>
      <c r="E40" s="8" t="s">
        <v>848</v>
      </c>
      <c r="F40" s="8" t="str">
        <f>IF(COUNTIF('Healthy (TIAB)'!A1524:A2418, B40) &gt; 0, "Yes", "No")</f>
        <v>No</v>
      </c>
    </row>
    <row r="41" spans="1:6" ht="32" x14ac:dyDescent="0.2">
      <c r="A41" s="8">
        <v>1989</v>
      </c>
      <c r="B41" s="8">
        <v>2526993</v>
      </c>
      <c r="C41" s="9">
        <f>HYPERLINK(_xlfn.CONCAT("https://pubmed.ncbi.nlm.nih.gov/",B41), B41)</f>
        <v>2526993</v>
      </c>
      <c r="D41" s="10" t="s">
        <v>1897</v>
      </c>
      <c r="E41" s="8" t="s">
        <v>853</v>
      </c>
      <c r="F41" s="8" t="str">
        <f>IF(COUNTIF('Healthy (TIAB)'!A1510:A2404, B41) &gt; 0, "Yes", "No")</f>
        <v>No</v>
      </c>
    </row>
    <row r="42" spans="1:6" ht="16" x14ac:dyDescent="0.2">
      <c r="A42" s="8">
        <v>1989</v>
      </c>
      <c r="B42" s="8">
        <v>2568519</v>
      </c>
      <c r="C42" s="9">
        <f>HYPERLINK(_xlfn.CONCAT("https://pubmed.ncbi.nlm.nih.gov/",B42), B42)</f>
        <v>2568519</v>
      </c>
      <c r="D42" s="10" t="s">
        <v>1888</v>
      </c>
      <c r="E42" s="8" t="s">
        <v>853</v>
      </c>
      <c r="F42" s="8" t="str">
        <f>IF(COUNTIF('Healthy (TIAB)'!A1527:A2421, B42) &gt; 0, "Yes", "No")</f>
        <v>No</v>
      </c>
    </row>
    <row r="43" spans="1:6" ht="48" x14ac:dyDescent="0.2">
      <c r="A43" s="8">
        <v>1989</v>
      </c>
      <c r="B43" s="8">
        <v>2537349</v>
      </c>
      <c r="C43" s="9">
        <f>HYPERLINK(_xlfn.CONCAT("https://pubmed.ncbi.nlm.nih.gov/",B43), B43)</f>
        <v>2537349</v>
      </c>
      <c r="D43" s="10" t="s">
        <v>1774</v>
      </c>
      <c r="E43" s="8" t="s">
        <v>869</v>
      </c>
      <c r="F43" s="8" t="str">
        <f>IF(COUNTIF('Healthy (TIAB)'!A1532:A2426, B43) &gt; 0, "Yes", "No")</f>
        <v>No</v>
      </c>
    </row>
    <row r="44" spans="1:6" ht="32" x14ac:dyDescent="0.2">
      <c r="A44" s="8">
        <v>1988</v>
      </c>
      <c r="B44" s="8">
        <v>2842680</v>
      </c>
      <c r="C44" s="9">
        <f>HYPERLINK(_xlfn.CONCAT("https://pubmed.ncbi.nlm.nih.gov/",B44), B44)</f>
        <v>2842680</v>
      </c>
      <c r="D44" s="10" t="s">
        <v>1753</v>
      </c>
      <c r="E44" s="8" t="s">
        <v>891</v>
      </c>
      <c r="F44" s="8" t="str">
        <f>IF(COUNTIF('Healthy (TIAB)'!A1523:A2417, B44) &gt; 0, "Yes", "No")</f>
        <v>No</v>
      </c>
    </row>
  </sheetData>
  <sortState xmlns:xlrd2="http://schemas.microsoft.com/office/spreadsheetml/2017/richdata2" ref="A2:F44">
    <sortCondition descending="1" ref="A2:A44"/>
  </sortState>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31F5F3-9661-CA49-8786-2E059CD8420D}">
  <dimension ref="A1:F38"/>
  <sheetViews>
    <sheetView topLeftCell="A2" workbookViewId="0">
      <selection activeCell="N20" sqref="N20"/>
    </sheetView>
  </sheetViews>
  <sheetFormatPr baseColWidth="10" defaultRowHeight="15" x14ac:dyDescent="0.2"/>
  <cols>
    <col min="1" max="3" width="10.83203125" style="8"/>
    <col min="4" max="4" width="65.1640625" style="8" customWidth="1"/>
    <col min="5" max="16384" width="10.83203125" style="8"/>
  </cols>
  <sheetData>
    <row r="1" spans="1:6" ht="16" x14ac:dyDescent="0.2">
      <c r="A1" s="11" t="s">
        <v>1601</v>
      </c>
      <c r="B1" s="11" t="s">
        <v>0</v>
      </c>
      <c r="C1" s="11" t="s">
        <v>1602</v>
      </c>
      <c r="D1" s="12" t="s">
        <v>1603</v>
      </c>
      <c r="E1" s="11" t="s">
        <v>1604</v>
      </c>
      <c r="F1" s="11" t="s">
        <v>1605</v>
      </c>
    </row>
    <row r="2" spans="1:6" ht="32" x14ac:dyDescent="0.2">
      <c r="A2" s="8">
        <v>2022</v>
      </c>
      <c r="B2" s="8">
        <v>35261279</v>
      </c>
      <c r="C2" s="9">
        <f>HYPERLINK(_xlfn.CONCAT("https://pubmed.ncbi.nlm.nih.gov/",B2), B2)</f>
        <v>35261279</v>
      </c>
      <c r="D2" s="10" t="s">
        <v>1894</v>
      </c>
      <c r="E2" s="8" t="s">
        <v>977</v>
      </c>
      <c r="F2" s="8" t="str">
        <f>IF(COUNTIF('Healthy (TIAB)'!A1551:A2445, B2) &gt; 0, "Yes", "No")</f>
        <v>No</v>
      </c>
    </row>
    <row r="3" spans="1:6" ht="32" x14ac:dyDescent="0.2">
      <c r="A3" s="8">
        <v>2022</v>
      </c>
      <c r="B3" s="8">
        <v>35483753</v>
      </c>
      <c r="C3" s="9">
        <f>HYPERLINK(_xlfn.CONCAT("https://pubmed.ncbi.nlm.nih.gov/",B3), B3)</f>
        <v>35483753</v>
      </c>
      <c r="D3" s="10" t="s">
        <v>1736</v>
      </c>
      <c r="E3" s="8" t="s">
        <v>977</v>
      </c>
      <c r="F3" s="8" t="str">
        <f>IF(COUNTIF('Healthy (TIAB)'!A1552:A2446, B3) &gt; 0, "Yes", "No")</f>
        <v>No</v>
      </c>
    </row>
    <row r="4" spans="1:6" ht="32" x14ac:dyDescent="0.2">
      <c r="A4" s="8">
        <v>2022</v>
      </c>
      <c r="B4" s="8">
        <v>35377160</v>
      </c>
      <c r="C4" s="9">
        <f>HYPERLINK(_xlfn.CONCAT("https://pubmed.ncbi.nlm.nih.gov/",B4), B4)</f>
        <v>35377160</v>
      </c>
      <c r="D4" s="10" t="s">
        <v>1857</v>
      </c>
      <c r="E4" s="8" t="s">
        <v>1870</v>
      </c>
      <c r="F4" s="8" t="str">
        <f>IF(COUNTIF('Healthy (TIAB)'!A1553:A2447, B4) &gt; 0, "Yes", "No")</f>
        <v>No</v>
      </c>
    </row>
    <row r="5" spans="1:6" ht="32" x14ac:dyDescent="0.2">
      <c r="A5" s="8">
        <v>2021</v>
      </c>
      <c r="B5" s="8">
        <v>33191772</v>
      </c>
      <c r="C5" s="9">
        <f>HYPERLINK(_xlfn.CONCAT("https://pubmed.ncbi.nlm.nih.gov/",B5), B5)</f>
        <v>33191772</v>
      </c>
      <c r="D5" s="10" t="s">
        <v>872</v>
      </c>
      <c r="E5" s="8" t="s">
        <v>873</v>
      </c>
      <c r="F5" s="8" t="str">
        <f>IF(COUNTIF('Healthy (TIAB)'!A1547:A2441, B5) &gt; 0, "Yes", "No")</f>
        <v>No</v>
      </c>
    </row>
    <row r="6" spans="1:6" ht="32" x14ac:dyDescent="0.2">
      <c r="A6" s="8">
        <v>2021</v>
      </c>
      <c r="B6" s="8">
        <v>34620410</v>
      </c>
      <c r="C6" s="9">
        <f>HYPERLINK(_xlfn.CONCAT("https://pubmed.ncbi.nlm.nih.gov/",B6), B6)</f>
        <v>34620410</v>
      </c>
      <c r="D6" s="10" t="s">
        <v>1892</v>
      </c>
      <c r="E6" s="8" t="s">
        <v>1737</v>
      </c>
      <c r="F6" s="8" t="str">
        <f>IF(COUNTIF('Healthy (TIAB)'!A1548:A2442, B6) &gt; 0, "Yes", "No")</f>
        <v>No</v>
      </c>
    </row>
    <row r="7" spans="1:6" ht="32" x14ac:dyDescent="0.2">
      <c r="A7" s="8">
        <v>2020</v>
      </c>
      <c r="B7" s="8">
        <v>31626819</v>
      </c>
      <c r="C7" s="9">
        <f>HYPERLINK(_xlfn.CONCAT("https://pubmed.ncbi.nlm.nih.gov/",B7), B7)</f>
        <v>31626819</v>
      </c>
      <c r="D7" s="10" t="s">
        <v>1783</v>
      </c>
      <c r="E7" s="8" t="s">
        <v>1034</v>
      </c>
      <c r="F7" s="8" t="str">
        <f>IF(COUNTIF('Healthy (TIAB)'!A1542:A2436, B7) &gt; 0, "Yes", "No")</f>
        <v>No</v>
      </c>
    </row>
    <row r="8" spans="1:6" ht="48" x14ac:dyDescent="0.2">
      <c r="A8" s="8">
        <v>2020</v>
      </c>
      <c r="B8" s="8">
        <v>33190147</v>
      </c>
      <c r="C8" s="9">
        <f>HYPERLINK(_xlfn.CONCAT("https://pubmed.ncbi.nlm.nih.gov/",B8), B8)</f>
        <v>33190147</v>
      </c>
      <c r="D8" s="10" t="s">
        <v>931</v>
      </c>
      <c r="E8" s="8" t="s">
        <v>932</v>
      </c>
      <c r="F8" s="8" t="str">
        <f>IF(COUNTIF('Healthy (TIAB)'!A1546:A2440, B8) &gt; 0, "Yes", "No")</f>
        <v>No</v>
      </c>
    </row>
    <row r="9" spans="1:6" ht="16" x14ac:dyDescent="0.2">
      <c r="A9" s="8">
        <v>2020</v>
      </c>
      <c r="B9" s="8">
        <v>31707829</v>
      </c>
      <c r="C9" s="9">
        <f>HYPERLINK(_xlfn.CONCAT("https://pubmed.ncbi.nlm.nih.gov/",B9), B9)</f>
        <v>31707829</v>
      </c>
      <c r="D9" s="10" t="s">
        <v>1893</v>
      </c>
      <c r="E9" s="8" t="s">
        <v>1896</v>
      </c>
      <c r="F9" s="8" t="str">
        <f>IF(COUNTIF('Healthy (TIAB)'!A1550:A2444, B9) &gt; 0, "Yes", "No")</f>
        <v>No</v>
      </c>
    </row>
    <row r="10" spans="1:6" ht="16" x14ac:dyDescent="0.2">
      <c r="A10" s="8">
        <v>2019</v>
      </c>
      <c r="B10" s="8">
        <v>30898607</v>
      </c>
      <c r="C10" s="9">
        <f>HYPERLINK(_xlfn.CONCAT("https://pubmed.ncbi.nlm.nih.gov/",B10), B10)</f>
        <v>30898607</v>
      </c>
      <c r="D10" s="10" t="s">
        <v>1883</v>
      </c>
      <c r="E10" s="8" t="s">
        <v>977</v>
      </c>
      <c r="F10" s="8" t="str">
        <f>IF(COUNTIF('Healthy (TIAB)'!A1522:A2416, B10) &gt; 0, "Yes", "No")</f>
        <v>No</v>
      </c>
    </row>
    <row r="11" spans="1:6" ht="16" x14ac:dyDescent="0.2">
      <c r="A11" s="8">
        <v>2019</v>
      </c>
      <c r="B11" s="8">
        <v>30415637</v>
      </c>
      <c r="C11" s="9">
        <f>HYPERLINK(_xlfn.CONCAT("https://pubmed.ncbi.nlm.nih.gov/",B11), B11)</f>
        <v>30415637</v>
      </c>
      <c r="D11" s="10" t="s">
        <v>1884</v>
      </c>
      <c r="E11" s="8" t="s">
        <v>1737</v>
      </c>
      <c r="F11" s="8" t="str">
        <f>IF(COUNTIF('Healthy (TIAB)'!A1523:A2417, B11) &gt; 0, "Yes", "No")</f>
        <v>No</v>
      </c>
    </row>
    <row r="12" spans="1:6" ht="16" x14ac:dyDescent="0.2">
      <c r="A12" s="8">
        <v>2019</v>
      </c>
      <c r="B12" s="8">
        <v>30415628</v>
      </c>
      <c r="C12" s="9">
        <f>HYPERLINK(_xlfn.CONCAT("https://pubmed.ncbi.nlm.nih.gov/",B12), B12)</f>
        <v>30415628</v>
      </c>
      <c r="D12" s="10" t="s">
        <v>963</v>
      </c>
      <c r="E12" s="8" t="s">
        <v>964</v>
      </c>
      <c r="F12" s="8" t="str">
        <f>IF(COUNTIF('Healthy (TIAB)'!A1549:A2443, B12) &gt; 0, "Yes", "No")</f>
        <v>No</v>
      </c>
    </row>
    <row r="13" spans="1:6" ht="16" x14ac:dyDescent="0.2">
      <c r="A13" s="8">
        <v>2018</v>
      </c>
      <c r="B13" s="8">
        <v>30146932</v>
      </c>
      <c r="C13" s="9">
        <f>HYPERLINK(_xlfn.CONCAT("https://pubmed.ncbi.nlm.nih.gov/",B13), B13)</f>
        <v>30146932</v>
      </c>
      <c r="D13" s="10" t="s">
        <v>1879</v>
      </c>
      <c r="E13" s="8" t="s">
        <v>1895</v>
      </c>
      <c r="F13" s="8" t="str">
        <f>IF(COUNTIF('Healthy (TIAB)'!A1520:A2414, B13) &gt; 0, "Yes", "No")</f>
        <v>No</v>
      </c>
    </row>
    <row r="14" spans="1:6" ht="48" x14ac:dyDescent="0.2">
      <c r="A14" s="8">
        <v>2018</v>
      </c>
      <c r="B14" s="8">
        <v>30237446</v>
      </c>
      <c r="C14" s="9">
        <f>HYPERLINK(_xlfn.CONCAT("https://pubmed.ncbi.nlm.nih.gov/",B14), B14)</f>
        <v>30237446</v>
      </c>
      <c r="D14" s="10" t="s">
        <v>984</v>
      </c>
      <c r="E14" s="8" t="s">
        <v>985</v>
      </c>
      <c r="F14" s="8" t="str">
        <f>IF(COUNTIF('Healthy (TIAB)'!A1545:A2439, B14) &gt; 0, "Yes", "No")</f>
        <v>No</v>
      </c>
    </row>
    <row r="15" spans="1:6" ht="48" x14ac:dyDescent="0.2">
      <c r="A15" s="8">
        <v>2017</v>
      </c>
      <c r="B15" s="8">
        <v>27865182</v>
      </c>
      <c r="C15" s="9">
        <f>HYPERLINK(_xlfn.CONCAT("https://pubmed.ncbi.nlm.nih.gov/",B15), B15)</f>
        <v>27865182</v>
      </c>
      <c r="D15" s="10" t="s">
        <v>1004</v>
      </c>
      <c r="E15" s="8" t="s">
        <v>848</v>
      </c>
      <c r="F15" s="8" t="str">
        <f>IF(COUNTIF('Healthy (TIAB)'!A1525:A2419, B15) &gt; 0, "Yes", "No")</f>
        <v>No</v>
      </c>
    </row>
    <row r="16" spans="1:6" ht="32" x14ac:dyDescent="0.2">
      <c r="A16" s="8">
        <v>2017</v>
      </c>
      <c r="B16" s="8">
        <v>28863874</v>
      </c>
      <c r="C16" s="9">
        <f>HYPERLINK(_xlfn.CONCAT("https://pubmed.ncbi.nlm.nih.gov/",B16), B16)</f>
        <v>28863874</v>
      </c>
      <c r="D16" s="10" t="s">
        <v>1015</v>
      </c>
      <c r="E16" s="8" t="s">
        <v>1016</v>
      </c>
      <c r="F16" s="8" t="str">
        <f>IF(COUNTIF('Healthy (TIAB)'!A1531:A2425, B16) &gt; 0, "Yes", "No")</f>
        <v>No</v>
      </c>
    </row>
    <row r="17" spans="1:6" ht="48" x14ac:dyDescent="0.2">
      <c r="A17" s="8">
        <v>2013</v>
      </c>
      <c r="B17" s="8">
        <v>23265344</v>
      </c>
      <c r="C17" s="9">
        <f>HYPERLINK(_xlfn.CONCAT("https://pubmed.ncbi.nlm.nih.gov/",B17), B17)</f>
        <v>23265344</v>
      </c>
      <c r="D17" s="10" t="s">
        <v>1880</v>
      </c>
      <c r="E17" s="8" t="s">
        <v>891</v>
      </c>
      <c r="F17" s="8" t="str">
        <f>IF(COUNTIF('Healthy (TIAB)'!A1518:A2412, B17) &gt; 0, "Yes", "No")</f>
        <v>No</v>
      </c>
    </row>
    <row r="18" spans="1:6" ht="16" x14ac:dyDescent="0.2">
      <c r="A18" s="8">
        <v>2013</v>
      </c>
      <c r="B18" s="8">
        <v>23656645</v>
      </c>
      <c r="C18" s="9">
        <f>HYPERLINK(_xlfn.CONCAT("https://pubmed.ncbi.nlm.nih.gov/",B18), B18)</f>
        <v>23656645</v>
      </c>
      <c r="D18" s="10" t="s">
        <v>1186</v>
      </c>
      <c r="E18" s="8" t="s">
        <v>977</v>
      </c>
      <c r="F18" s="8" t="str">
        <f>IF(COUNTIF('Healthy (TIAB)'!A1530:A2424, B18) &gt; 0, "Yes", "No")</f>
        <v>No</v>
      </c>
    </row>
    <row r="19" spans="1:6" ht="32" x14ac:dyDescent="0.2">
      <c r="A19" s="8">
        <v>2013</v>
      </c>
      <c r="B19" s="8">
        <v>24023466</v>
      </c>
      <c r="C19" s="9">
        <f>HYPERLINK(_xlfn.CONCAT("https://pubmed.ncbi.nlm.nih.gov/",B19), B19)</f>
        <v>24023466</v>
      </c>
      <c r="D19" s="10" t="s">
        <v>1889</v>
      </c>
      <c r="E19" s="8" t="s">
        <v>853</v>
      </c>
      <c r="F19" s="8" t="str">
        <f>IF(COUNTIF('Healthy (TIAB)'!A1540:A2434, B19) &gt; 0, "Yes", "No")</f>
        <v>No</v>
      </c>
    </row>
    <row r="20" spans="1:6" ht="32" x14ac:dyDescent="0.2">
      <c r="A20" s="8">
        <v>2012</v>
      </c>
      <c r="B20" s="8">
        <v>23128104</v>
      </c>
      <c r="C20" s="9">
        <f>HYPERLINK(_xlfn.CONCAT("https://pubmed.ncbi.nlm.nih.gov/",B20), B20)</f>
        <v>23128104</v>
      </c>
      <c r="D20" s="10" t="s">
        <v>1881</v>
      </c>
      <c r="E20" s="8" t="s">
        <v>1034</v>
      </c>
      <c r="F20" s="8" t="str">
        <f>IF(COUNTIF('Healthy (TIAB)'!A1521:A2415, B20) &gt; 0, "Yes", "No")</f>
        <v>No</v>
      </c>
    </row>
    <row r="21" spans="1:6" ht="16" x14ac:dyDescent="0.2">
      <c r="A21" s="8">
        <v>2012</v>
      </c>
      <c r="B21" s="8">
        <v>22686415</v>
      </c>
      <c r="C21" s="9">
        <f>HYPERLINK(_xlfn.CONCAT("https://pubmed.ncbi.nlm.nih.gov/",B21), B21)</f>
        <v>22686415</v>
      </c>
      <c r="D21" s="10" t="s">
        <v>1220</v>
      </c>
      <c r="E21" s="8" t="s">
        <v>1221</v>
      </c>
      <c r="F21" s="8" t="str">
        <f>IF(COUNTIF('Healthy (TIAB)'!A1532:A2426, B21) &gt; 0, "Yes", "No")</f>
        <v>No</v>
      </c>
    </row>
    <row r="22" spans="1:6" ht="48" x14ac:dyDescent="0.2">
      <c r="A22" s="8">
        <v>2012</v>
      </c>
      <c r="B22" s="8">
        <v>22331983</v>
      </c>
      <c r="C22" s="9">
        <f>HYPERLINK(_xlfn.CONCAT("https://pubmed.ncbi.nlm.nih.gov/",B22), B22)</f>
        <v>22331983</v>
      </c>
      <c r="D22" s="10" t="s">
        <v>2052</v>
      </c>
      <c r="E22" s="8" t="s">
        <v>977</v>
      </c>
      <c r="F22" s="8" t="str">
        <f>IF(COUNTIF('Healthy (TIAB)'!A1543:A2437, B22) &gt; 0, "Yes", "No")</f>
        <v>No</v>
      </c>
    </row>
    <row r="23" spans="1:6" ht="32" x14ac:dyDescent="0.2">
      <c r="A23" s="8">
        <v>2011</v>
      </c>
      <c r="B23" s="8">
        <v>22110169</v>
      </c>
      <c r="C23" s="9">
        <f>HYPERLINK(_xlfn.CONCAT("https://pubmed.ncbi.nlm.nih.gov/",B23), B23)</f>
        <v>22110169</v>
      </c>
      <c r="D23" s="10" t="s">
        <v>2050</v>
      </c>
      <c r="E23" s="8" t="s">
        <v>2054</v>
      </c>
      <c r="F23" s="8" t="str">
        <f>IF(COUNTIF('Healthy (TIAB)'!A1528:A2422, B23) &gt; 0, "Yes", "No")</f>
        <v>No</v>
      </c>
    </row>
    <row r="24" spans="1:6" ht="64" x14ac:dyDescent="0.2">
      <c r="A24" s="8">
        <v>2011</v>
      </c>
      <c r="B24" s="8">
        <v>21315217</v>
      </c>
      <c r="C24" s="9">
        <f>HYPERLINK(_xlfn.CONCAT("https://pubmed.ncbi.nlm.nih.gov/",B24), B24)</f>
        <v>21315217</v>
      </c>
      <c r="D24" s="10" t="s">
        <v>2053</v>
      </c>
      <c r="E24" s="8" t="s">
        <v>2055</v>
      </c>
      <c r="F24" s="8" t="str">
        <f>IF(COUNTIF('Healthy (TIAB)'!A1544:A2438, B24) &gt; 0, "Yes", "No")</f>
        <v>No</v>
      </c>
    </row>
    <row r="25" spans="1:6" ht="32" x14ac:dyDescent="0.2">
      <c r="A25" s="8">
        <v>2010</v>
      </c>
      <c r="B25" s="8">
        <v>20484828</v>
      </c>
      <c r="C25" s="9">
        <f>HYPERLINK(_xlfn.CONCAT("https://pubmed.ncbi.nlm.nih.gov/",B25), B25)</f>
        <v>20484828</v>
      </c>
      <c r="D25" s="10" t="s">
        <v>1288</v>
      </c>
      <c r="E25" s="8" t="s">
        <v>1156</v>
      </c>
      <c r="F25" s="8" t="str">
        <f>IF(COUNTIF('Healthy (TIAB)'!A1519:A2413, B25) &gt; 0, "Yes", "No")</f>
        <v>No</v>
      </c>
    </row>
    <row r="26" spans="1:6" ht="32" x14ac:dyDescent="0.2">
      <c r="A26" s="8">
        <v>2010</v>
      </c>
      <c r="B26" s="8">
        <v>21115589</v>
      </c>
      <c r="C26" s="9">
        <f>HYPERLINK(_xlfn.CONCAT("https://pubmed.ncbi.nlm.nih.gov/",B26), B26)</f>
        <v>21115589</v>
      </c>
      <c r="D26" s="10" t="s">
        <v>1887</v>
      </c>
      <c r="E26" s="8" t="s">
        <v>1156</v>
      </c>
      <c r="F26" s="8" t="str">
        <f>IF(COUNTIF('Healthy (TIAB)'!A1533:A2427, B26) &gt; 0, "Yes", "No")</f>
        <v>No</v>
      </c>
    </row>
    <row r="27" spans="1:6" ht="48" x14ac:dyDescent="0.2">
      <c r="A27" s="8">
        <v>2010</v>
      </c>
      <c r="B27" s="8">
        <v>21060071</v>
      </c>
      <c r="C27" s="9">
        <f>HYPERLINK(_xlfn.CONCAT("https://pubmed.ncbi.nlm.nih.gov/",B27), B27)</f>
        <v>21060071</v>
      </c>
      <c r="D27" s="10" t="s">
        <v>1290</v>
      </c>
      <c r="E27" s="8" t="s">
        <v>891</v>
      </c>
      <c r="F27" s="8" t="str">
        <f>IF(COUNTIF('Healthy (TIAB)'!A1534:A2428, B27) &gt; 0, "Yes", "No")</f>
        <v>No</v>
      </c>
    </row>
    <row r="28" spans="1:6" ht="16" x14ac:dyDescent="0.2">
      <c r="A28" s="8">
        <v>2010</v>
      </c>
      <c r="B28" s="8">
        <v>20929341</v>
      </c>
      <c r="C28" s="9">
        <f>HYPERLINK(_xlfn.CONCAT("https://pubmed.ncbi.nlm.nih.gov/",B28), B28)</f>
        <v>20929341</v>
      </c>
      <c r="D28" s="10" t="s">
        <v>2051</v>
      </c>
      <c r="E28" s="8" t="s">
        <v>2054</v>
      </c>
      <c r="F28" s="8" t="str">
        <f>IF(COUNTIF('Healthy (TIAB)'!A1536:A2430, B28) &gt; 0, "Yes", "No")</f>
        <v>No</v>
      </c>
    </row>
    <row r="29" spans="1:6" ht="32" x14ac:dyDescent="0.2">
      <c r="A29" s="8">
        <v>2009</v>
      </c>
      <c r="B29" s="8">
        <v>19589110</v>
      </c>
      <c r="C29" s="9">
        <f>HYPERLINK(_xlfn.CONCAT("https://pubmed.ncbi.nlm.nih.gov/",B29), B29)</f>
        <v>19589110</v>
      </c>
      <c r="D29" s="10" t="s">
        <v>1885</v>
      </c>
      <c r="E29" s="8" t="s">
        <v>1156</v>
      </c>
      <c r="F29" s="8" t="str">
        <f>IF(COUNTIF('Healthy (TIAB)'!A1524:A2418, B29) &gt; 0, "Yes", "No")</f>
        <v>No</v>
      </c>
    </row>
    <row r="30" spans="1:6" ht="32" x14ac:dyDescent="0.2">
      <c r="A30" s="8">
        <v>2009</v>
      </c>
      <c r="B30" s="8">
        <v>19423946</v>
      </c>
      <c r="C30" s="9">
        <f>HYPERLINK(_xlfn.CONCAT("https://pubmed.ncbi.nlm.nih.gov/",B30), B30)</f>
        <v>19423946</v>
      </c>
      <c r="D30" s="10" t="s">
        <v>1318</v>
      </c>
      <c r="E30" s="8" t="s">
        <v>977</v>
      </c>
      <c r="F30" s="8" t="str">
        <f>IF(COUNTIF('Healthy (TIAB)'!A1526:A2420, B30) &gt; 0, "Yes", "No")</f>
        <v>No</v>
      </c>
    </row>
    <row r="31" spans="1:6" ht="32" x14ac:dyDescent="0.2">
      <c r="A31" s="8">
        <v>2008</v>
      </c>
      <c r="B31" s="8">
        <v>18757090</v>
      </c>
      <c r="C31" s="9">
        <f>HYPERLINK(_xlfn.CONCAT("https://pubmed.ncbi.nlm.nih.gov/",B31), B31)</f>
        <v>18757090</v>
      </c>
      <c r="D31" s="10" t="s">
        <v>1760</v>
      </c>
      <c r="E31" s="8" t="s">
        <v>1859</v>
      </c>
      <c r="F31" s="8" t="str">
        <f>IF(COUNTIF('Healthy (TIAB)'!A1527:A2421, B31) &gt; 0, "Yes", "No")</f>
        <v>No</v>
      </c>
    </row>
    <row r="32" spans="1:6" ht="48" x14ac:dyDescent="0.2">
      <c r="A32" s="8">
        <v>2007</v>
      </c>
      <c r="B32" s="8">
        <v>17398308</v>
      </c>
      <c r="C32" s="9">
        <f>HYPERLINK(_xlfn.CONCAT("https://pubmed.ncbi.nlm.nih.gov/",B32), B32)</f>
        <v>17398308</v>
      </c>
      <c r="D32" s="10" t="s">
        <v>1629</v>
      </c>
      <c r="E32" s="8" t="s">
        <v>1156</v>
      </c>
      <c r="F32" s="8" t="str">
        <f>IF(COUNTIF('Healthy (TIAB)'!A1535:A2429, B32) &gt; 0, "Yes", "No")</f>
        <v>No</v>
      </c>
    </row>
    <row r="33" spans="1:6" ht="48" x14ac:dyDescent="0.2">
      <c r="A33" s="8">
        <v>2005</v>
      </c>
      <c r="B33" s="8">
        <v>15956633</v>
      </c>
      <c r="C33" s="9">
        <f>HYPERLINK(_xlfn.CONCAT("https://pubmed.ncbi.nlm.nih.gov/",B33), B33)</f>
        <v>15956633</v>
      </c>
      <c r="D33" s="10" t="s">
        <v>1890</v>
      </c>
      <c r="E33" s="8" t="s">
        <v>1294</v>
      </c>
      <c r="F33" s="8" t="str">
        <f>IF(COUNTIF('Healthy (TIAB)'!A1541:A2435, B33) &gt; 0, "Yes", "No")</f>
        <v>No</v>
      </c>
    </row>
    <row r="34" spans="1:6" ht="48" x14ac:dyDescent="0.2">
      <c r="A34" s="8">
        <v>2004</v>
      </c>
      <c r="B34" s="8">
        <v>15297084</v>
      </c>
      <c r="C34" s="9">
        <f>HYPERLINK(_xlfn.CONCAT("https://pubmed.ncbi.nlm.nih.gov/",B34), B34)</f>
        <v>15297084</v>
      </c>
      <c r="D34" s="10" t="s">
        <v>1636</v>
      </c>
      <c r="E34" s="8" t="s">
        <v>1347</v>
      </c>
      <c r="F34" s="8" t="str">
        <f>IF(COUNTIF('Healthy (TIAB)'!A1537:A2431, B34) &gt; 0, "Yes", "No")</f>
        <v>No</v>
      </c>
    </row>
    <row r="35" spans="1:6" ht="16" x14ac:dyDescent="0.2">
      <c r="A35" s="8">
        <v>2003</v>
      </c>
      <c r="B35" s="8">
        <v>12571649</v>
      </c>
      <c r="C35" s="9">
        <f>HYPERLINK(_xlfn.CONCAT("https://pubmed.ncbi.nlm.nih.gov/",B35), B35)</f>
        <v>12571649</v>
      </c>
      <c r="D35" s="10" t="s">
        <v>2049</v>
      </c>
      <c r="E35" s="8" t="s">
        <v>1895</v>
      </c>
      <c r="F35" s="8" t="str">
        <f>IF(COUNTIF('Healthy (TIAB)'!A1517:A2411, B35) &gt; 0, "Yes", "No")</f>
        <v>No</v>
      </c>
    </row>
    <row r="36" spans="1:6" ht="32" x14ac:dyDescent="0.2">
      <c r="A36" s="8">
        <v>2001</v>
      </c>
      <c r="B36" s="8">
        <v>11451717</v>
      </c>
      <c r="C36" s="9">
        <f>HYPERLINK(_xlfn.CONCAT("https://pubmed.ncbi.nlm.nih.gov/",B36), B36)</f>
        <v>11451717</v>
      </c>
      <c r="D36" s="10" t="s">
        <v>1642</v>
      </c>
      <c r="E36" s="8" t="s">
        <v>873</v>
      </c>
      <c r="F36" s="8" t="str">
        <f>IF(COUNTIF('Healthy (TIAB)'!A1539:A2433, B36) &gt; 0, "Yes", "No")</f>
        <v>No</v>
      </c>
    </row>
    <row r="37" spans="1:6" ht="48" x14ac:dyDescent="0.2">
      <c r="A37" s="8">
        <v>1999</v>
      </c>
      <c r="B37" s="8">
        <v>10465168</v>
      </c>
      <c r="C37" s="9">
        <f>HYPERLINK(_xlfn.CONCAT("https://pubmed.ncbi.nlm.nih.gov/",B37), B37)</f>
        <v>10465168</v>
      </c>
      <c r="D37" s="10" t="s">
        <v>1902</v>
      </c>
      <c r="E37" s="8" t="s">
        <v>1904</v>
      </c>
      <c r="F37" s="8" t="str">
        <f>IF(COUNTIF('Healthy (TIAB)'!A1538:A2432, B37) &gt; 0, "Yes", "No")</f>
        <v>No</v>
      </c>
    </row>
    <row r="38" spans="1:6" ht="32" x14ac:dyDescent="0.2">
      <c r="A38" s="8">
        <v>1998</v>
      </c>
      <c r="B38" s="8">
        <v>10205349</v>
      </c>
      <c r="C38" s="9">
        <f>HYPERLINK(_xlfn.CONCAT("https://pubmed.ncbi.nlm.nih.gov/",B38), B38)</f>
        <v>10205349</v>
      </c>
      <c r="D38" s="10" t="s">
        <v>1713</v>
      </c>
      <c r="E38" s="8" t="s">
        <v>1294</v>
      </c>
      <c r="F38" s="8" t="str">
        <f>IF(COUNTIF('Healthy (TIAB)'!A1529:A2423, B38) &gt; 0, "Yes", "No")</f>
        <v>No</v>
      </c>
    </row>
  </sheetData>
  <sortState xmlns:xlrd2="http://schemas.microsoft.com/office/spreadsheetml/2017/richdata2" ref="A2:F38">
    <sortCondition descending="1" ref="A2:A38"/>
  </sortState>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C91DE8-77EE-4F49-8DD0-899D25F8AA91}">
  <dimension ref="A1:F34"/>
  <sheetViews>
    <sheetView workbookViewId="0">
      <selection activeCell="I10" sqref="I10"/>
    </sheetView>
  </sheetViews>
  <sheetFormatPr baseColWidth="10" defaultRowHeight="15" x14ac:dyDescent="0.2"/>
  <cols>
    <col min="1" max="3" width="10.83203125" style="8"/>
    <col min="4" max="4" width="65.1640625" style="8" customWidth="1"/>
    <col min="5" max="16384" width="10.83203125" style="8"/>
  </cols>
  <sheetData>
    <row r="1" spans="1:6" ht="16" x14ac:dyDescent="0.2">
      <c r="A1" s="11" t="s">
        <v>1601</v>
      </c>
      <c r="B1" s="11" t="s">
        <v>0</v>
      </c>
      <c r="C1" s="11" t="s">
        <v>1602</v>
      </c>
      <c r="D1" s="12" t="s">
        <v>1603</v>
      </c>
      <c r="E1" s="11" t="s">
        <v>1604</v>
      </c>
      <c r="F1" s="11" t="s">
        <v>1605</v>
      </c>
    </row>
    <row r="2" spans="1:6" ht="32" x14ac:dyDescent="0.2">
      <c r="A2" s="8">
        <v>2022</v>
      </c>
      <c r="B2" s="8">
        <v>35483753</v>
      </c>
      <c r="C2" s="9">
        <f>HYPERLINK(_xlfn.CONCAT("https://pubmed.ncbi.nlm.nih.gov/",B2), B2)</f>
        <v>35483753</v>
      </c>
      <c r="D2" s="10" t="s">
        <v>1736</v>
      </c>
      <c r="E2" s="8" t="s">
        <v>977</v>
      </c>
      <c r="F2" s="8" t="str">
        <f>IF(COUNTIF('Healthy (TIAB)'!A1527:A2421, B2) &gt; 0, "Yes", "No")</f>
        <v>No</v>
      </c>
    </row>
    <row r="3" spans="1:6" ht="32" x14ac:dyDescent="0.2">
      <c r="A3" s="8">
        <v>2022</v>
      </c>
      <c r="B3" s="8">
        <v>35261279</v>
      </c>
      <c r="C3" s="9">
        <f>HYPERLINK(_xlfn.CONCAT("https://pubmed.ncbi.nlm.nih.gov/",B3), B3)</f>
        <v>35261279</v>
      </c>
      <c r="D3" s="10" t="s">
        <v>1894</v>
      </c>
      <c r="E3" s="8" t="s">
        <v>977</v>
      </c>
      <c r="F3" s="8" t="str">
        <f>IF(COUNTIF('Healthy (TIAB)'!A1545:A2439, B3) &gt; 0, "Yes", "No")</f>
        <v>No</v>
      </c>
    </row>
    <row r="4" spans="1:6" ht="32" x14ac:dyDescent="0.2">
      <c r="A4" s="8">
        <v>2022</v>
      </c>
      <c r="B4" s="8">
        <v>35377160</v>
      </c>
      <c r="C4" s="9">
        <f>HYPERLINK(_xlfn.CONCAT("https://pubmed.ncbi.nlm.nih.gov/",B4), B4)</f>
        <v>35377160</v>
      </c>
      <c r="D4" s="10" t="s">
        <v>1857</v>
      </c>
      <c r="E4" s="8" t="s">
        <v>1870</v>
      </c>
      <c r="F4" s="8" t="str">
        <f>IF(COUNTIF('Healthy (TIAB)'!A1546:A2440, B4) &gt; 0, "Yes", "No")</f>
        <v>No</v>
      </c>
    </row>
    <row r="5" spans="1:6" ht="32" x14ac:dyDescent="0.2">
      <c r="A5" s="8">
        <v>2021</v>
      </c>
      <c r="B5" s="8">
        <v>33148016</v>
      </c>
      <c r="C5" s="9">
        <f>HYPERLINK(_xlfn.CONCAT("https://pubmed.ncbi.nlm.nih.gov/",B5), B5)</f>
        <v>33148016</v>
      </c>
      <c r="D5" s="10" t="s">
        <v>1909</v>
      </c>
      <c r="E5" s="8" t="s">
        <v>1896</v>
      </c>
      <c r="F5" s="8" t="str">
        <f>IF(COUNTIF('Healthy (TIAB)'!A1525:A2419, B5) &gt; 0, "Yes", "No")</f>
        <v>No</v>
      </c>
    </row>
    <row r="6" spans="1:6" ht="32" x14ac:dyDescent="0.2">
      <c r="A6" s="8">
        <v>2021</v>
      </c>
      <c r="B6" s="8">
        <v>33191772</v>
      </c>
      <c r="C6" s="9">
        <f>HYPERLINK(_xlfn.CONCAT("https://pubmed.ncbi.nlm.nih.gov/",B6), B6)</f>
        <v>33191772</v>
      </c>
      <c r="D6" s="10" t="s">
        <v>872</v>
      </c>
      <c r="E6" s="8" t="s">
        <v>873</v>
      </c>
      <c r="F6" s="8" t="str">
        <f>IF(COUNTIF('Healthy (TIAB)'!A1526:A2420, B6) &gt; 0, "Yes", "No")</f>
        <v>No</v>
      </c>
    </row>
    <row r="7" spans="1:6" ht="32" x14ac:dyDescent="0.2">
      <c r="A7" s="8">
        <v>2021</v>
      </c>
      <c r="B7" s="8">
        <v>34620410</v>
      </c>
      <c r="C7" s="9">
        <f>HYPERLINK(_xlfn.CONCAT("https://pubmed.ncbi.nlm.nih.gov/",B7), B7)</f>
        <v>34620410</v>
      </c>
      <c r="D7" s="10" t="s">
        <v>1892</v>
      </c>
      <c r="E7" s="8" t="s">
        <v>1737</v>
      </c>
      <c r="F7" s="8" t="str">
        <f>IF(COUNTIF('Healthy (TIAB)'!A1542:A2436, B7) &gt; 0, "Yes", "No")</f>
        <v>No</v>
      </c>
    </row>
    <row r="8" spans="1:6" ht="48" x14ac:dyDescent="0.2">
      <c r="A8" s="8">
        <v>2020</v>
      </c>
      <c r="B8" s="8">
        <v>33190147</v>
      </c>
      <c r="C8" s="9">
        <f>HYPERLINK(_xlfn.CONCAT("https://pubmed.ncbi.nlm.nih.gov/",B8), B8)</f>
        <v>33190147</v>
      </c>
      <c r="D8" s="10" t="s">
        <v>931</v>
      </c>
      <c r="E8" s="8" t="s">
        <v>932</v>
      </c>
      <c r="F8" s="8" t="str">
        <f>IF(COUNTIF('Healthy (TIAB)'!A1541:A2435, B8) &gt; 0, "Yes", "No")</f>
        <v>No</v>
      </c>
    </row>
    <row r="9" spans="1:6" ht="16" x14ac:dyDescent="0.2">
      <c r="A9" s="8">
        <v>2020</v>
      </c>
      <c r="B9" s="8">
        <v>31707829</v>
      </c>
      <c r="C9" s="9">
        <f>HYPERLINK(_xlfn.CONCAT("https://pubmed.ncbi.nlm.nih.gov/",B9), B9)</f>
        <v>31707829</v>
      </c>
      <c r="D9" s="10" t="s">
        <v>1893</v>
      </c>
      <c r="E9" s="8" t="s">
        <v>1896</v>
      </c>
      <c r="F9" s="8" t="str">
        <f>IF(COUNTIF('Healthy (TIAB)'!A1544:A2438, B9) &gt; 0, "Yes", "No")</f>
        <v>No</v>
      </c>
    </row>
    <row r="10" spans="1:6" ht="16" x14ac:dyDescent="0.2">
      <c r="A10" s="8">
        <v>2019</v>
      </c>
      <c r="B10" s="8">
        <v>30898607</v>
      </c>
      <c r="C10" s="9">
        <f>HYPERLINK(_xlfn.CONCAT("https://pubmed.ncbi.nlm.nih.gov/",B10), B10)</f>
        <v>30898607</v>
      </c>
      <c r="D10" s="10" t="s">
        <v>1883</v>
      </c>
      <c r="E10" s="8" t="s">
        <v>977</v>
      </c>
      <c r="F10" s="8" t="str">
        <f>IF(COUNTIF('Healthy (TIAB)'!A1530:A2424, B10) &gt; 0, "Yes", "No")</f>
        <v>No</v>
      </c>
    </row>
    <row r="11" spans="1:6" ht="16" x14ac:dyDescent="0.2">
      <c r="A11" s="8">
        <v>2019</v>
      </c>
      <c r="B11" s="8">
        <v>30415628</v>
      </c>
      <c r="C11" s="9">
        <f>HYPERLINK(_xlfn.CONCAT("https://pubmed.ncbi.nlm.nih.gov/",B11), B11)</f>
        <v>30415628</v>
      </c>
      <c r="D11" s="10" t="s">
        <v>963</v>
      </c>
      <c r="E11" s="8" t="s">
        <v>964</v>
      </c>
      <c r="F11" s="8" t="str">
        <f>IF(COUNTIF('Healthy (TIAB)'!A1543:A2437, B11) &gt; 0, "Yes", "No")</f>
        <v>No</v>
      </c>
    </row>
    <row r="12" spans="1:6" ht="16" x14ac:dyDescent="0.2">
      <c r="A12" s="8">
        <v>2019</v>
      </c>
      <c r="B12" s="8">
        <v>30415637</v>
      </c>
      <c r="C12" s="9">
        <f>HYPERLINK(_xlfn.CONCAT("https://pubmed.ncbi.nlm.nih.gov/",B12), B12)</f>
        <v>30415637</v>
      </c>
      <c r="D12" s="10" t="s">
        <v>1884</v>
      </c>
      <c r="E12" s="8" t="s">
        <v>1737</v>
      </c>
      <c r="F12" s="8" t="str">
        <f>IF(COUNTIF('Healthy (TIAB)'!A1548:A2442, B12) &gt; 0, "Yes", "No")</f>
        <v>No</v>
      </c>
    </row>
    <row r="13" spans="1:6" ht="48" x14ac:dyDescent="0.2">
      <c r="A13" s="8">
        <v>2018</v>
      </c>
      <c r="B13" s="8">
        <v>30276144</v>
      </c>
      <c r="C13" s="9">
        <f>HYPERLINK(_xlfn.CONCAT("https://pubmed.ncbi.nlm.nih.gov/",B13), B13)</f>
        <v>30276144</v>
      </c>
      <c r="D13" s="10" t="s">
        <v>1882</v>
      </c>
      <c r="E13" s="8" t="s">
        <v>1034</v>
      </c>
      <c r="F13" s="8" t="str">
        <f>IF(COUNTIF('Healthy (TIAB)'!A1518:A2412, B13) &gt; 0, "Yes", "No")</f>
        <v>No</v>
      </c>
    </row>
    <row r="14" spans="1:6" ht="16" x14ac:dyDescent="0.2">
      <c r="A14" s="8">
        <v>2018</v>
      </c>
      <c r="B14" s="8">
        <v>30146932</v>
      </c>
      <c r="C14" s="9">
        <f>HYPERLINK(_xlfn.CONCAT("https://pubmed.ncbi.nlm.nih.gov/",B14), B14)</f>
        <v>30146932</v>
      </c>
      <c r="D14" s="10" t="s">
        <v>1879</v>
      </c>
      <c r="E14" s="8" t="s">
        <v>1895</v>
      </c>
      <c r="F14" s="8" t="str">
        <f>IF(COUNTIF('Healthy (TIAB)'!A1529:A2423, B14) &gt; 0, "Yes", "No")</f>
        <v>No</v>
      </c>
    </row>
    <row r="15" spans="1:6" ht="32" x14ac:dyDescent="0.2">
      <c r="A15" s="8">
        <v>2017</v>
      </c>
      <c r="B15" s="8">
        <v>28863874</v>
      </c>
      <c r="C15" s="9">
        <f>HYPERLINK(_xlfn.CONCAT("https://pubmed.ncbi.nlm.nih.gov/",B15), B15)</f>
        <v>28863874</v>
      </c>
      <c r="D15" s="10" t="s">
        <v>1015</v>
      </c>
      <c r="E15" s="8" t="s">
        <v>1016</v>
      </c>
      <c r="F15" s="8" t="str">
        <f>IF(COUNTIF('Healthy (TIAB)'!A1533:A2427, B15) &gt; 0, "Yes", "No")</f>
        <v>No</v>
      </c>
    </row>
    <row r="16" spans="1:6" ht="32" x14ac:dyDescent="0.2">
      <c r="A16" s="8">
        <v>2015</v>
      </c>
      <c r="B16" s="8">
        <v>25510286</v>
      </c>
      <c r="C16" s="9">
        <f>HYPERLINK(_xlfn.CONCAT("https://pubmed.ncbi.nlm.nih.gov/",B16), B16)</f>
        <v>25510286</v>
      </c>
      <c r="D16" s="10" t="s">
        <v>1908</v>
      </c>
      <c r="E16" s="8" t="s">
        <v>1027</v>
      </c>
      <c r="F16" s="8" t="str">
        <f>IF(COUNTIF('Healthy (TIAB)'!A1520:A2414, B16) &gt; 0, "Yes", "No")</f>
        <v>No</v>
      </c>
    </row>
    <row r="17" spans="1:6" ht="48" x14ac:dyDescent="0.2">
      <c r="A17" s="8">
        <v>2014</v>
      </c>
      <c r="B17" s="8">
        <v>24638908</v>
      </c>
      <c r="C17" s="9">
        <f>HYPERLINK(_xlfn.CONCAT("https://pubmed.ncbi.nlm.nih.gov/",B17), B17)</f>
        <v>24638908</v>
      </c>
      <c r="D17" s="10" t="s">
        <v>1911</v>
      </c>
      <c r="E17" s="8" t="s">
        <v>977</v>
      </c>
      <c r="F17" s="8" t="str">
        <f>IF(COUNTIF('Healthy (TIAB)'!A1535:A2429, B17) &gt; 0, "Yes", "No")</f>
        <v>No</v>
      </c>
    </row>
    <row r="18" spans="1:6" ht="32" x14ac:dyDescent="0.2">
      <c r="A18" s="8">
        <v>2014</v>
      </c>
      <c r="B18" s="8">
        <v>24637411</v>
      </c>
      <c r="C18" s="9">
        <f>HYPERLINK(_xlfn.CONCAT("https://pubmed.ncbi.nlm.nih.gov/",B18), B18)</f>
        <v>24637411</v>
      </c>
      <c r="D18" s="10" t="s">
        <v>1145</v>
      </c>
      <c r="E18" s="8" t="s">
        <v>926</v>
      </c>
      <c r="F18" s="8" t="str">
        <f>IF(COUNTIF('Healthy (TIAB)'!A1537:A2431, B18) &gt; 0, "Yes", "No")</f>
        <v>No</v>
      </c>
    </row>
    <row r="19" spans="1:6" ht="48" x14ac:dyDescent="0.2">
      <c r="A19" s="8">
        <v>2014</v>
      </c>
      <c r="B19" s="8">
        <v>25519029</v>
      </c>
      <c r="C19" s="9">
        <f>HYPERLINK(_xlfn.CONCAT("https://pubmed.ncbi.nlm.nih.gov/",B19), B19)</f>
        <v>25519029</v>
      </c>
      <c r="D19" s="10" t="s">
        <v>1137</v>
      </c>
      <c r="E19" s="8" t="s">
        <v>869</v>
      </c>
      <c r="F19" s="8" t="str">
        <f>IF(COUNTIF('Healthy (TIAB)'!A1547:A2441, B19) &gt; 0, "Yes", "No")</f>
        <v>No</v>
      </c>
    </row>
    <row r="20" spans="1:6" ht="32" x14ac:dyDescent="0.2">
      <c r="A20" s="8">
        <v>2014</v>
      </c>
      <c r="B20" s="8">
        <v>25027101</v>
      </c>
      <c r="C20" s="9">
        <f>HYPERLINK(_xlfn.CONCAT("https://pubmed.ncbi.nlm.nih.gov/",B20), B20)</f>
        <v>25027101</v>
      </c>
      <c r="D20" s="10" t="s">
        <v>1913</v>
      </c>
      <c r="E20" s="8" t="s">
        <v>873</v>
      </c>
      <c r="F20" s="8" t="str">
        <f>IF(COUNTIF('Healthy (TIAB)'!A1549:A2443, B20) &gt; 0, "Yes", "No")</f>
        <v>No</v>
      </c>
    </row>
    <row r="21" spans="1:6" ht="32" x14ac:dyDescent="0.2">
      <c r="A21" s="8">
        <v>2013</v>
      </c>
      <c r="B21" s="8">
        <v>24330904</v>
      </c>
      <c r="C21" s="9">
        <f>HYPERLINK(_xlfn.CONCAT("https://pubmed.ncbi.nlm.nih.gov/",B21), B21)</f>
        <v>24330904</v>
      </c>
      <c r="D21" s="10" t="s">
        <v>1193</v>
      </c>
      <c r="E21" s="8" t="s">
        <v>848</v>
      </c>
      <c r="F21" s="8" t="str">
        <f>IF(COUNTIF('Healthy (TIAB)'!A1523:A2417, B21) &gt; 0, "Yes", "No")</f>
        <v>No</v>
      </c>
    </row>
    <row r="22" spans="1:6" ht="16" x14ac:dyDescent="0.2">
      <c r="A22" s="8">
        <v>2012</v>
      </c>
      <c r="B22" s="8">
        <v>22686415</v>
      </c>
      <c r="C22" s="9">
        <f>HYPERLINK(_xlfn.CONCAT("https://pubmed.ncbi.nlm.nih.gov/",B22), B22)</f>
        <v>22686415</v>
      </c>
      <c r="D22" s="10" t="s">
        <v>1220</v>
      </c>
      <c r="E22" s="8" t="s">
        <v>1221</v>
      </c>
      <c r="F22" s="8" t="str">
        <f>IF(COUNTIF('Healthy (TIAB)'!A1532:A2426, B22) &gt; 0, "Yes", "No")</f>
        <v>No</v>
      </c>
    </row>
    <row r="23" spans="1:6" ht="16" x14ac:dyDescent="0.2">
      <c r="A23" s="8">
        <v>2011</v>
      </c>
      <c r="B23" s="8">
        <v>21440140</v>
      </c>
      <c r="C23" s="9">
        <f>HYPERLINK(_xlfn.CONCAT("https://pubmed.ncbi.nlm.nih.gov/",B23), B23)</f>
        <v>21440140</v>
      </c>
      <c r="D23" s="10" t="s">
        <v>1910</v>
      </c>
      <c r="E23" s="8" t="s">
        <v>1156</v>
      </c>
      <c r="F23" s="8" t="str">
        <f>IF(COUNTIF('Healthy (TIAB)'!A1531:A2425, B23) &gt; 0, "Yes", "No")</f>
        <v>No</v>
      </c>
    </row>
    <row r="24" spans="1:6" ht="32" x14ac:dyDescent="0.2">
      <c r="A24" s="8">
        <v>2011</v>
      </c>
      <c r="B24" s="8">
        <v>21138533</v>
      </c>
      <c r="C24" s="9">
        <f>HYPERLINK(_xlfn.CONCAT("https://pubmed.ncbi.nlm.nih.gov/",B24), B24)</f>
        <v>21138533</v>
      </c>
      <c r="D24" s="10" t="s">
        <v>1912</v>
      </c>
      <c r="E24" s="8" t="s">
        <v>1914</v>
      </c>
      <c r="F24" s="8" t="str">
        <f>IF(COUNTIF('Healthy (TIAB)'!A1540:A2434, B24) &gt; 0, "Yes", "No")</f>
        <v>No</v>
      </c>
    </row>
    <row r="25" spans="1:6" ht="32" x14ac:dyDescent="0.2">
      <c r="A25" s="8">
        <v>2010</v>
      </c>
      <c r="B25" s="8">
        <v>20484828</v>
      </c>
      <c r="C25" s="9">
        <f>HYPERLINK(_xlfn.CONCAT("https://pubmed.ncbi.nlm.nih.gov/",B25), B25)</f>
        <v>20484828</v>
      </c>
      <c r="D25" s="10" t="s">
        <v>1288</v>
      </c>
      <c r="E25" s="8" t="s">
        <v>1156</v>
      </c>
      <c r="F25" s="8" t="str">
        <f>IF(COUNTIF('Healthy (TIAB)'!A1517:A2411, B25) &gt; 0, "Yes", "No")</f>
        <v>No</v>
      </c>
    </row>
    <row r="26" spans="1:6" ht="32" x14ac:dyDescent="0.2">
      <c r="A26" s="8">
        <v>2010</v>
      </c>
      <c r="B26" s="8">
        <v>21115589</v>
      </c>
      <c r="C26" s="9">
        <f>HYPERLINK(_xlfn.CONCAT("https://pubmed.ncbi.nlm.nih.gov/",B26), B26)</f>
        <v>21115589</v>
      </c>
      <c r="D26" s="10" t="s">
        <v>1887</v>
      </c>
      <c r="E26" s="8" t="s">
        <v>1156</v>
      </c>
      <c r="F26" s="8" t="str">
        <f>IF(COUNTIF('Healthy (TIAB)'!A1519:A2413, B26) &gt; 0, "Yes", "No")</f>
        <v>No</v>
      </c>
    </row>
    <row r="27" spans="1:6" ht="48" x14ac:dyDescent="0.2">
      <c r="A27" s="8">
        <v>2010</v>
      </c>
      <c r="B27" s="8">
        <v>21060071</v>
      </c>
      <c r="C27" s="9">
        <f>HYPERLINK(_xlfn.CONCAT("https://pubmed.ncbi.nlm.nih.gov/",B27), B27)</f>
        <v>21060071</v>
      </c>
      <c r="D27" s="10" t="s">
        <v>1290</v>
      </c>
      <c r="E27" s="8" t="s">
        <v>891</v>
      </c>
      <c r="F27" s="8" t="str">
        <f>IF(COUNTIF('Healthy (TIAB)'!A1534:A2428, B27) &gt; 0, "Yes", "No")</f>
        <v>No</v>
      </c>
    </row>
    <row r="28" spans="1:6" ht="48" x14ac:dyDescent="0.2">
      <c r="A28" s="8">
        <v>2005</v>
      </c>
      <c r="B28" s="8">
        <v>15956633</v>
      </c>
      <c r="C28" s="9">
        <f>HYPERLINK(_xlfn.CONCAT("https://pubmed.ncbi.nlm.nih.gov/",B28), B28)</f>
        <v>15956633</v>
      </c>
      <c r="D28" s="10" t="s">
        <v>1890</v>
      </c>
      <c r="E28" s="8" t="s">
        <v>1294</v>
      </c>
      <c r="F28" s="8" t="str">
        <f>IF(COUNTIF('Healthy (TIAB)'!A1539:A2433, B28) &gt; 0, "Yes", "No")</f>
        <v>No</v>
      </c>
    </row>
    <row r="29" spans="1:6" ht="48" x14ac:dyDescent="0.2">
      <c r="A29" s="8">
        <v>2004</v>
      </c>
      <c r="B29" s="8">
        <v>15297084</v>
      </c>
      <c r="C29" s="9">
        <f>HYPERLINK(_xlfn.CONCAT("https://pubmed.ncbi.nlm.nih.gov/",B29), B29)</f>
        <v>15297084</v>
      </c>
      <c r="D29" s="10" t="s">
        <v>1636</v>
      </c>
      <c r="E29" s="8" t="s">
        <v>1347</v>
      </c>
      <c r="F29" s="8" t="str">
        <f>IF(COUNTIF('Healthy (TIAB)'!A1536:A2430, B29) &gt; 0, "Yes", "No")</f>
        <v>No</v>
      </c>
    </row>
    <row r="30" spans="1:6" ht="32" x14ac:dyDescent="0.2">
      <c r="A30" s="8">
        <v>2001</v>
      </c>
      <c r="B30" s="8">
        <v>11451717</v>
      </c>
      <c r="C30" s="9">
        <f>HYPERLINK(_xlfn.CONCAT("https://pubmed.ncbi.nlm.nih.gov/",B30), B30)</f>
        <v>11451717</v>
      </c>
      <c r="D30" s="10" t="s">
        <v>1642</v>
      </c>
      <c r="E30" s="8" t="s">
        <v>873</v>
      </c>
      <c r="F30" s="8" t="str">
        <f>IF(COUNTIF('Healthy (TIAB)'!A1538:A2432, B30) &gt; 0, "Yes", "No")</f>
        <v>No</v>
      </c>
    </row>
    <row r="31" spans="1:6" ht="32" x14ac:dyDescent="0.2">
      <c r="A31" s="8">
        <v>1996</v>
      </c>
      <c r="B31" s="8">
        <v>8540453</v>
      </c>
      <c r="C31" s="9">
        <f>HYPERLINK(_xlfn.CONCAT("https://pubmed.ncbi.nlm.nih.gov/",B31), B31)</f>
        <v>8540453</v>
      </c>
      <c r="D31" s="10" t="s">
        <v>1492</v>
      </c>
      <c r="E31" s="8" t="s">
        <v>891</v>
      </c>
      <c r="F31" s="8" t="str">
        <f>IF(COUNTIF('Healthy (TIAB)'!A1528:A2422, B31) &gt; 0, "Yes", "No")</f>
        <v>No</v>
      </c>
    </row>
    <row r="32" spans="1:6" ht="16" x14ac:dyDescent="0.2">
      <c r="A32" s="8">
        <v>1994</v>
      </c>
      <c r="B32" s="8">
        <v>7955181</v>
      </c>
      <c r="C32" s="9">
        <f>HYPERLINK(_xlfn.CONCAT("https://pubmed.ncbi.nlm.nih.gov/",B32), B32)</f>
        <v>7955181</v>
      </c>
      <c r="D32" s="10" t="s">
        <v>1792</v>
      </c>
      <c r="E32" s="8" t="s">
        <v>853</v>
      </c>
      <c r="F32" s="8" t="str">
        <f>IF(COUNTIF('Healthy (TIAB)'!A1524:A2418, B32) &gt; 0, "Yes", "No")</f>
        <v>No</v>
      </c>
    </row>
    <row r="33" spans="1:6" ht="16" x14ac:dyDescent="0.2">
      <c r="A33" s="8">
        <v>1992</v>
      </c>
      <c r="B33" s="8">
        <v>1563884</v>
      </c>
      <c r="C33" s="9">
        <f>HYPERLINK(_xlfn.CONCAT("https://pubmed.ncbi.nlm.nih.gov/",B33), B33)</f>
        <v>1563884</v>
      </c>
      <c r="D33" s="10" t="s">
        <v>1772</v>
      </c>
      <c r="E33" s="8" t="s">
        <v>853</v>
      </c>
      <c r="F33" s="8" t="str">
        <f>IF(COUNTIF('Healthy (TIAB)'!A1521:A2415, B33) &gt; 0, "Yes", "No")</f>
        <v>No</v>
      </c>
    </row>
    <row r="34" spans="1:6" ht="16" x14ac:dyDescent="0.2">
      <c r="A34" s="8">
        <v>1989</v>
      </c>
      <c r="B34" s="8">
        <v>2568519</v>
      </c>
      <c r="C34" s="9">
        <f>HYPERLINK(_xlfn.CONCAT("https://pubmed.ncbi.nlm.nih.gov/",B34), B34)</f>
        <v>2568519</v>
      </c>
      <c r="D34" s="10" t="s">
        <v>1888</v>
      </c>
      <c r="E34" s="8" t="s">
        <v>853</v>
      </c>
      <c r="F34" s="8" t="str">
        <f>IF(COUNTIF('Healthy (TIAB)'!A1522:A2416, B34) &gt; 0, "Yes", "No")</f>
        <v>No</v>
      </c>
    </row>
  </sheetData>
  <sortState xmlns:xlrd2="http://schemas.microsoft.com/office/spreadsheetml/2017/richdata2" ref="A2:F34">
    <sortCondition descending="1" ref="A2:A34"/>
  </sortState>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207FE7-D5C6-0B48-B836-E4EA5E504597}">
  <dimension ref="A1:F33"/>
  <sheetViews>
    <sheetView workbookViewId="0">
      <selection activeCell="M7" sqref="M7"/>
    </sheetView>
  </sheetViews>
  <sheetFormatPr baseColWidth="10" defaultRowHeight="15" x14ac:dyDescent="0.2"/>
  <cols>
    <col min="1" max="3" width="10.83203125" style="8"/>
    <col min="4" max="4" width="65" style="8" customWidth="1"/>
    <col min="5" max="16384" width="10.83203125" style="8"/>
  </cols>
  <sheetData>
    <row r="1" spans="1:6" ht="16" x14ac:dyDescent="0.2">
      <c r="A1" s="11" t="s">
        <v>1601</v>
      </c>
      <c r="B1" s="11" t="s">
        <v>0</v>
      </c>
      <c r="C1" s="11" t="s">
        <v>1602</v>
      </c>
      <c r="D1" s="12" t="s">
        <v>1603</v>
      </c>
      <c r="E1" s="11" t="s">
        <v>1604</v>
      </c>
      <c r="F1" s="11" t="s">
        <v>1605</v>
      </c>
    </row>
    <row r="2" spans="1:6" ht="32" x14ac:dyDescent="0.2">
      <c r="A2" s="8">
        <v>2022</v>
      </c>
      <c r="B2" s="8">
        <v>35261279</v>
      </c>
      <c r="C2" s="9">
        <f>HYPERLINK(_xlfn.CONCAT("https://pubmed.ncbi.nlm.nih.gov/",B2), B2)</f>
        <v>35261279</v>
      </c>
      <c r="D2" s="10" t="s">
        <v>1894</v>
      </c>
      <c r="E2" s="8" t="s">
        <v>977</v>
      </c>
      <c r="F2" s="8" t="str">
        <f>IF(COUNTIF('Healthy (TIAB)'!A1555:A2449, B2) &gt; 0, "Yes", "No")</f>
        <v>No</v>
      </c>
    </row>
    <row r="3" spans="1:6" ht="32" x14ac:dyDescent="0.2">
      <c r="A3" s="8">
        <v>2022</v>
      </c>
      <c r="B3" s="8">
        <v>35483753</v>
      </c>
      <c r="C3" s="9">
        <f>HYPERLINK(_xlfn.CONCAT("https://pubmed.ncbi.nlm.nih.gov/",B3), B3)</f>
        <v>35483753</v>
      </c>
      <c r="D3" s="10" t="s">
        <v>1736</v>
      </c>
      <c r="E3" s="8" t="s">
        <v>977</v>
      </c>
      <c r="F3" s="8" t="str">
        <f>IF(COUNTIF('Healthy (TIAB)'!A1556:A2450, B3) &gt; 0, "Yes", "No")</f>
        <v>No</v>
      </c>
    </row>
    <row r="4" spans="1:6" ht="32" x14ac:dyDescent="0.2">
      <c r="A4" s="8">
        <v>2022</v>
      </c>
      <c r="B4" s="8">
        <v>35377160</v>
      </c>
      <c r="C4" s="9">
        <f>HYPERLINK(_xlfn.CONCAT("https://pubmed.ncbi.nlm.nih.gov/",B4), B4)</f>
        <v>35377160</v>
      </c>
      <c r="D4" s="10" t="s">
        <v>1857</v>
      </c>
      <c r="E4" s="8" t="s">
        <v>1870</v>
      </c>
      <c r="F4" s="8" t="str">
        <f>IF(COUNTIF('Healthy (TIAB)'!A1557:A2451, B4) &gt; 0, "Yes", "No")</f>
        <v>No</v>
      </c>
    </row>
    <row r="5" spans="1:6" ht="32" x14ac:dyDescent="0.2">
      <c r="A5" s="8">
        <v>2021</v>
      </c>
      <c r="B5" s="8">
        <v>33191772</v>
      </c>
      <c r="C5" s="9">
        <f>HYPERLINK(_xlfn.CONCAT("https://pubmed.ncbi.nlm.nih.gov/",B5), B5)</f>
        <v>33191772</v>
      </c>
      <c r="D5" s="10" t="s">
        <v>872</v>
      </c>
      <c r="E5" s="8" t="s">
        <v>873</v>
      </c>
      <c r="F5" s="8" t="str">
        <f>IF(COUNTIF('Healthy (TIAB)'!A1551:A2445, B5) &gt; 0, "Yes", "No")</f>
        <v>No</v>
      </c>
    </row>
    <row r="6" spans="1:6" ht="32" x14ac:dyDescent="0.2">
      <c r="A6" s="8">
        <v>2021</v>
      </c>
      <c r="B6" s="8">
        <v>34620410</v>
      </c>
      <c r="C6" s="9">
        <f>HYPERLINK(_xlfn.CONCAT("https://pubmed.ncbi.nlm.nih.gov/",B6), B6)</f>
        <v>34620410</v>
      </c>
      <c r="D6" s="10" t="s">
        <v>1892</v>
      </c>
      <c r="E6" s="8" t="s">
        <v>1737</v>
      </c>
      <c r="F6" s="8" t="str">
        <f>IF(COUNTIF('Healthy (TIAB)'!A1552:A2446, B6) &gt; 0, "Yes", "No")</f>
        <v>No</v>
      </c>
    </row>
    <row r="7" spans="1:6" ht="48" x14ac:dyDescent="0.2">
      <c r="A7" s="8">
        <v>2020</v>
      </c>
      <c r="B7" s="8">
        <v>33190147</v>
      </c>
      <c r="C7" s="9">
        <f>HYPERLINK(_xlfn.CONCAT("https://pubmed.ncbi.nlm.nih.gov/",B7), B7)</f>
        <v>33190147</v>
      </c>
      <c r="D7" s="10" t="s">
        <v>931</v>
      </c>
      <c r="E7" s="8" t="s">
        <v>932</v>
      </c>
      <c r="F7" s="8" t="str">
        <f>IF(COUNTIF('Healthy (TIAB)'!A1550:A2444, B7) &gt; 0, "Yes", "No")</f>
        <v>No</v>
      </c>
    </row>
    <row r="8" spans="1:6" ht="16" x14ac:dyDescent="0.2">
      <c r="A8" s="8">
        <v>2020</v>
      </c>
      <c r="B8" s="8">
        <v>31707829</v>
      </c>
      <c r="C8" s="9">
        <f>HYPERLINK(_xlfn.CONCAT("https://pubmed.ncbi.nlm.nih.gov/",B8), B8)</f>
        <v>31707829</v>
      </c>
      <c r="D8" s="10" t="s">
        <v>1893</v>
      </c>
      <c r="E8" s="8" t="s">
        <v>1896</v>
      </c>
      <c r="F8" s="8" t="str">
        <f>IF(COUNTIF('Healthy (TIAB)'!A1554:A2448, B8) &gt; 0, "Yes", "No")</f>
        <v>No</v>
      </c>
    </row>
    <row r="9" spans="1:6" ht="16" x14ac:dyDescent="0.2">
      <c r="A9" s="8">
        <v>2019</v>
      </c>
      <c r="B9" s="8">
        <v>30898607</v>
      </c>
      <c r="C9" s="9">
        <f>HYPERLINK(_xlfn.CONCAT("https://pubmed.ncbi.nlm.nih.gov/",B9), B9)</f>
        <v>30898607</v>
      </c>
      <c r="D9" s="10" t="s">
        <v>1883</v>
      </c>
      <c r="E9" s="8" t="s">
        <v>977</v>
      </c>
      <c r="F9" s="8" t="str">
        <f>IF(COUNTIF('Healthy (TIAB)'!A1533:A2427, B9) &gt; 0, "Yes", "No")</f>
        <v>No</v>
      </c>
    </row>
    <row r="10" spans="1:6" ht="16" x14ac:dyDescent="0.2">
      <c r="A10" s="8">
        <v>2019</v>
      </c>
      <c r="B10" s="8">
        <v>30415637</v>
      </c>
      <c r="C10" s="9">
        <f>HYPERLINK(_xlfn.CONCAT("https://pubmed.ncbi.nlm.nih.gov/",B10), B10)</f>
        <v>30415637</v>
      </c>
      <c r="D10" s="10" t="s">
        <v>1884</v>
      </c>
      <c r="E10" s="8" t="s">
        <v>1737</v>
      </c>
      <c r="F10" s="8" t="str">
        <f>IF(COUNTIF('Healthy (TIAB)'!A1535:A2429, B10) &gt; 0, "Yes", "No")</f>
        <v>No</v>
      </c>
    </row>
    <row r="11" spans="1:6" ht="16" x14ac:dyDescent="0.2">
      <c r="A11" s="8">
        <v>2019</v>
      </c>
      <c r="B11" s="8">
        <v>30415628</v>
      </c>
      <c r="C11" s="9">
        <f>HYPERLINK(_xlfn.CONCAT("https://pubmed.ncbi.nlm.nih.gov/",B11), B11)</f>
        <v>30415628</v>
      </c>
      <c r="D11" s="10" t="s">
        <v>963</v>
      </c>
      <c r="E11" s="8" t="s">
        <v>964</v>
      </c>
      <c r="F11" s="8" t="str">
        <f>IF(COUNTIF('Healthy (TIAB)'!A1553:A2447, B11) &gt; 0, "Yes", "No")</f>
        <v>No</v>
      </c>
    </row>
    <row r="12" spans="1:6" ht="16" x14ac:dyDescent="0.2">
      <c r="A12" s="8">
        <v>2018</v>
      </c>
      <c r="B12" s="8">
        <v>30146932</v>
      </c>
      <c r="C12" s="9">
        <f>HYPERLINK(_xlfn.CONCAT("https://pubmed.ncbi.nlm.nih.gov/",B12), B12)</f>
        <v>30146932</v>
      </c>
      <c r="D12" s="10" t="s">
        <v>1879</v>
      </c>
      <c r="E12" s="8" t="s">
        <v>1895</v>
      </c>
      <c r="F12" s="8" t="str">
        <f>IF(COUNTIF('Healthy (TIAB)'!A1530:A2424, B12) &gt; 0, "Yes", "No")</f>
        <v>No</v>
      </c>
    </row>
    <row r="13" spans="1:6" ht="32" x14ac:dyDescent="0.2">
      <c r="A13" s="8">
        <v>2017</v>
      </c>
      <c r="B13" s="8">
        <v>27993744</v>
      </c>
      <c r="C13" s="9">
        <f>HYPERLINK(_xlfn.CONCAT("https://pubmed.ncbi.nlm.nih.gov/",B13), B13)</f>
        <v>27993744</v>
      </c>
      <c r="D13" s="10" t="s">
        <v>1916</v>
      </c>
      <c r="E13" s="8" t="s">
        <v>858</v>
      </c>
      <c r="F13" s="8" t="str">
        <f>IF(COUNTIF('Healthy (TIAB)'!A1528:A2422, B13) &gt; 0, "Yes", "No")</f>
        <v>No</v>
      </c>
    </row>
    <row r="14" spans="1:6" ht="48" x14ac:dyDescent="0.2">
      <c r="A14" s="8">
        <v>2017</v>
      </c>
      <c r="B14" s="8">
        <v>27865182</v>
      </c>
      <c r="C14" s="9">
        <f>HYPERLINK(_xlfn.CONCAT("https://pubmed.ncbi.nlm.nih.gov/",B14), B14)</f>
        <v>27865182</v>
      </c>
      <c r="D14" s="10" t="s">
        <v>1004</v>
      </c>
      <c r="E14" s="8" t="s">
        <v>848</v>
      </c>
      <c r="F14" s="8" t="str">
        <f>IF(COUNTIF('Healthy (TIAB)'!A1534:A2428, B14) &gt; 0, "Yes", "No")</f>
        <v>No</v>
      </c>
    </row>
    <row r="15" spans="1:6" ht="32" x14ac:dyDescent="0.2">
      <c r="A15" s="8">
        <v>2017</v>
      </c>
      <c r="B15" s="8">
        <v>28863874</v>
      </c>
      <c r="C15" s="9">
        <f>HYPERLINK(_xlfn.CONCAT("https://pubmed.ncbi.nlm.nih.gov/",B15), B15)</f>
        <v>28863874</v>
      </c>
      <c r="D15" s="10" t="s">
        <v>1015</v>
      </c>
      <c r="E15" s="8" t="s">
        <v>1016</v>
      </c>
      <c r="F15" s="8" t="str">
        <f>IF(COUNTIF('Healthy (TIAB)'!A1539:A2433, B15) &gt; 0, "Yes", "No")</f>
        <v>No</v>
      </c>
    </row>
    <row r="16" spans="1:6" ht="16" x14ac:dyDescent="0.2">
      <c r="A16" s="8">
        <v>2015</v>
      </c>
      <c r="B16" s="8">
        <v>26229448</v>
      </c>
      <c r="C16" s="9">
        <f>HYPERLINK(_xlfn.CONCAT("https://pubmed.ncbi.nlm.nih.gov/",B16), B16)</f>
        <v>26229448</v>
      </c>
      <c r="D16" s="10" t="s">
        <v>1918</v>
      </c>
      <c r="E16" s="8" t="s">
        <v>1027</v>
      </c>
      <c r="F16" s="8" t="str">
        <f>IF(COUNTIF('Healthy (TIAB)'!A1545:A2439, B16) &gt; 0, "Yes", "No")</f>
        <v>No</v>
      </c>
    </row>
    <row r="17" spans="1:6" ht="32" x14ac:dyDescent="0.2">
      <c r="A17" s="8">
        <v>2014</v>
      </c>
      <c r="B17" s="8">
        <v>23032083</v>
      </c>
      <c r="C17" s="9">
        <f>HYPERLINK(_xlfn.CONCAT("https://pubmed.ncbi.nlm.nih.gov/",B17), B17)</f>
        <v>23032083</v>
      </c>
      <c r="D17" s="10" t="s">
        <v>1917</v>
      </c>
      <c r="E17" s="8" t="s">
        <v>885</v>
      </c>
      <c r="F17" s="8" t="str">
        <f>IF(COUNTIF('Healthy (TIAB)'!A1529:A2423, B17) &gt; 0, "Yes", "No")</f>
        <v>No</v>
      </c>
    </row>
    <row r="18" spans="1:6" ht="48" x14ac:dyDescent="0.2">
      <c r="A18" s="8">
        <v>2014</v>
      </c>
      <c r="B18" s="8">
        <v>25305703</v>
      </c>
      <c r="C18" s="9">
        <f>HYPERLINK(_xlfn.CONCAT("https://pubmed.ncbi.nlm.nih.gov/",B18), B18)</f>
        <v>25305703</v>
      </c>
      <c r="D18" s="10" t="s">
        <v>1886</v>
      </c>
      <c r="E18" s="8" t="s">
        <v>1002</v>
      </c>
      <c r="F18" s="8" t="str">
        <f>IF(COUNTIF('Healthy (TIAB)'!A1540:A2434, B18) &gt; 0, "Yes", "No")</f>
        <v>No</v>
      </c>
    </row>
    <row r="19" spans="1:6" ht="48" x14ac:dyDescent="0.2">
      <c r="A19" s="8">
        <v>2013</v>
      </c>
      <c r="B19" s="8">
        <v>23265344</v>
      </c>
      <c r="C19" s="9">
        <f>HYPERLINK(_xlfn.CONCAT("https://pubmed.ncbi.nlm.nih.gov/",B19), B19)</f>
        <v>23265344</v>
      </c>
      <c r="D19" s="10" t="s">
        <v>1880</v>
      </c>
      <c r="E19" s="8" t="s">
        <v>891</v>
      </c>
      <c r="F19" s="8" t="str">
        <f>IF(COUNTIF('Healthy (TIAB)'!A1531:A2425, B19) &gt; 0, "Yes", "No")</f>
        <v>No</v>
      </c>
    </row>
    <row r="20" spans="1:6" ht="32" x14ac:dyDescent="0.2">
      <c r="A20" s="8">
        <v>2013</v>
      </c>
      <c r="B20" s="8">
        <v>23193009</v>
      </c>
      <c r="C20" s="9">
        <f>HYPERLINK(_xlfn.CONCAT("https://pubmed.ncbi.nlm.nih.gov/",B20), B20)</f>
        <v>23193009</v>
      </c>
      <c r="D20" s="10" t="s">
        <v>1919</v>
      </c>
      <c r="E20" s="8" t="s">
        <v>891</v>
      </c>
      <c r="F20" s="8" t="str">
        <f>IF(COUNTIF('Healthy (TIAB)'!A1546:A2440, B20) &gt; 0, "Yes", "No")</f>
        <v>No</v>
      </c>
    </row>
    <row r="21" spans="1:6" ht="32" x14ac:dyDescent="0.2">
      <c r="A21" s="8">
        <v>2012</v>
      </c>
      <c r="B21" s="8">
        <v>23128104</v>
      </c>
      <c r="C21" s="9">
        <f>HYPERLINK(_xlfn.CONCAT("https://pubmed.ncbi.nlm.nih.gov/",B21), B21)</f>
        <v>23128104</v>
      </c>
      <c r="D21" s="10" t="s">
        <v>1881</v>
      </c>
      <c r="E21" s="8" t="s">
        <v>1034</v>
      </c>
      <c r="F21" s="8" t="str">
        <f>IF(COUNTIF('Healthy (TIAB)'!A1532:A2426, B21) &gt; 0, "Yes", "No")</f>
        <v>No</v>
      </c>
    </row>
    <row r="22" spans="1:6" ht="16" x14ac:dyDescent="0.2">
      <c r="A22" s="8">
        <v>2012</v>
      </c>
      <c r="B22" s="8">
        <v>22686415</v>
      </c>
      <c r="C22" s="9">
        <f>HYPERLINK(_xlfn.CONCAT("https://pubmed.ncbi.nlm.nih.gov/",B22), B22)</f>
        <v>22686415</v>
      </c>
      <c r="D22" s="10" t="s">
        <v>1220</v>
      </c>
      <c r="E22" s="8" t="s">
        <v>1221</v>
      </c>
      <c r="F22" s="8" t="str">
        <f>IF(COUNTIF('Healthy (TIAB)'!A1538:A2432, B22) &gt; 0, "Yes", "No")</f>
        <v>No</v>
      </c>
    </row>
    <row r="23" spans="1:6" ht="48" x14ac:dyDescent="0.2">
      <c r="A23" s="8">
        <v>2012</v>
      </c>
      <c r="B23" s="8">
        <v>22186099</v>
      </c>
      <c r="C23" s="9">
        <f>HYPERLINK(_xlfn.CONCAT("https://pubmed.ncbi.nlm.nih.gov/",B23), B23)</f>
        <v>22186099</v>
      </c>
      <c r="D23" s="10" t="s">
        <v>1246</v>
      </c>
      <c r="E23" s="8" t="s">
        <v>977</v>
      </c>
      <c r="F23" s="8" t="str">
        <f>IF(COUNTIF('Healthy (TIAB)'!A1547:A2441, B23) &gt; 0, "Yes", "No")</f>
        <v>No</v>
      </c>
    </row>
    <row r="24" spans="1:6" ht="32" x14ac:dyDescent="0.2">
      <c r="A24" s="8">
        <v>2010</v>
      </c>
      <c r="B24" s="8">
        <v>21115589</v>
      </c>
      <c r="C24" s="9">
        <f>HYPERLINK(_xlfn.CONCAT("https://pubmed.ncbi.nlm.nih.gov/",B24), B24)</f>
        <v>21115589</v>
      </c>
      <c r="D24" s="10" t="s">
        <v>1887</v>
      </c>
      <c r="E24" s="8" t="s">
        <v>1156</v>
      </c>
      <c r="F24" s="8" t="str">
        <f>IF(COUNTIF('Healthy (TIAB)'!A1541:A2435, B24) &gt; 0, "Yes", "No")</f>
        <v>No</v>
      </c>
    </row>
    <row r="25" spans="1:6" ht="32" x14ac:dyDescent="0.2">
      <c r="A25" s="8">
        <v>2010</v>
      </c>
      <c r="B25" s="8">
        <v>20410089</v>
      </c>
      <c r="C25" s="9">
        <f>HYPERLINK(_xlfn.CONCAT("https://pubmed.ncbi.nlm.nih.gov/",B25), B25)</f>
        <v>20410089</v>
      </c>
      <c r="D25" s="10" t="s">
        <v>553</v>
      </c>
      <c r="E25" s="8" t="s">
        <v>1294</v>
      </c>
      <c r="F25" s="8" t="str">
        <f>IF(COUNTIF('Healthy (TIAB)'!A1549:A2443, B25) &gt; 0, "Yes", "No")</f>
        <v>No</v>
      </c>
    </row>
    <row r="26" spans="1:6" ht="32" x14ac:dyDescent="0.2">
      <c r="A26" s="8">
        <v>2009</v>
      </c>
      <c r="B26" s="8">
        <v>19589110</v>
      </c>
      <c r="C26" s="9">
        <f>HYPERLINK(_xlfn.CONCAT("https://pubmed.ncbi.nlm.nih.gov/",B26), B26)</f>
        <v>19589110</v>
      </c>
      <c r="D26" s="10" t="s">
        <v>1885</v>
      </c>
      <c r="E26" s="8" t="s">
        <v>1156</v>
      </c>
      <c r="F26" s="8" t="str">
        <f>IF(COUNTIF('Healthy (TIAB)'!A1536:A2430, B26) &gt; 0, "Yes", "No")</f>
        <v>No</v>
      </c>
    </row>
    <row r="27" spans="1:6" ht="32" x14ac:dyDescent="0.2">
      <c r="A27" s="8">
        <v>2009</v>
      </c>
      <c r="B27" s="8">
        <v>19745175</v>
      </c>
      <c r="C27" s="9">
        <f>HYPERLINK(_xlfn.CONCAT("https://pubmed.ncbi.nlm.nih.gov/",B27), B27)</f>
        <v>19745175</v>
      </c>
      <c r="D27" s="10" t="s">
        <v>1325</v>
      </c>
      <c r="E27" s="8" t="s">
        <v>845</v>
      </c>
      <c r="F27" s="8" t="str">
        <f>IF(COUNTIF('Healthy (TIAB)'!A1558:A2452, B27) &gt; 0, "Yes", "No")</f>
        <v>No</v>
      </c>
    </row>
    <row r="28" spans="1:6" ht="32" x14ac:dyDescent="0.2">
      <c r="A28" s="8">
        <v>2008</v>
      </c>
      <c r="B28" s="8">
        <v>18261166</v>
      </c>
      <c r="C28" s="9">
        <f>HYPERLINK(_xlfn.CONCAT("https://pubmed.ncbi.nlm.nih.gov/",B28), B28)</f>
        <v>18261166</v>
      </c>
      <c r="D28" s="10" t="s">
        <v>1915</v>
      </c>
      <c r="E28" s="8" t="s">
        <v>1002</v>
      </c>
      <c r="F28" s="8" t="str">
        <f>IF(COUNTIF('Healthy (TIAB)'!A1527:A2421, B28) &gt; 0, "Yes", "No")</f>
        <v>No</v>
      </c>
    </row>
    <row r="29" spans="1:6" ht="32" x14ac:dyDescent="0.2">
      <c r="A29" s="8">
        <v>2008</v>
      </c>
      <c r="B29" s="8">
        <v>18757090</v>
      </c>
      <c r="C29" s="9">
        <f>HYPERLINK(_xlfn.CONCAT("https://pubmed.ncbi.nlm.nih.gov/",B29), B29)</f>
        <v>18757090</v>
      </c>
      <c r="D29" s="10" t="s">
        <v>1760</v>
      </c>
      <c r="E29" s="8" t="s">
        <v>1859</v>
      </c>
      <c r="F29" s="8" t="str">
        <f>IF(COUNTIF('Healthy (TIAB)'!A1537:A2431, B29) &gt; 0, "Yes", "No")</f>
        <v>No</v>
      </c>
    </row>
    <row r="30" spans="1:6" ht="48" x14ac:dyDescent="0.2">
      <c r="A30" s="8">
        <v>2007</v>
      </c>
      <c r="B30" s="8">
        <v>17398308</v>
      </c>
      <c r="C30" s="9">
        <f>HYPERLINK(_xlfn.CONCAT("https://pubmed.ncbi.nlm.nih.gov/",B30), B30)</f>
        <v>17398308</v>
      </c>
      <c r="D30" s="10" t="s">
        <v>1629</v>
      </c>
      <c r="E30" s="8" t="s">
        <v>1156</v>
      </c>
      <c r="F30" s="8" t="str">
        <f>IF(COUNTIF('Healthy (TIAB)'!A1543:A2437, B30) &gt; 0, "Yes", "No")</f>
        <v>No</v>
      </c>
    </row>
    <row r="31" spans="1:6" ht="48" x14ac:dyDescent="0.2">
      <c r="A31" s="8">
        <v>2006</v>
      </c>
      <c r="B31" s="8">
        <v>17699287</v>
      </c>
      <c r="C31" s="9">
        <f>HYPERLINK(_xlfn.CONCAT("https://pubmed.ncbi.nlm.nih.gov/",B31), B31)</f>
        <v>17699287</v>
      </c>
      <c r="D31" s="10" t="s">
        <v>1891</v>
      </c>
      <c r="E31" s="8" t="s">
        <v>1294</v>
      </c>
      <c r="F31" s="8" t="str">
        <f>IF(COUNTIF('Healthy (TIAB)'!A1548:A2442, B31) &gt; 0, "Yes", "No")</f>
        <v>No</v>
      </c>
    </row>
    <row r="32" spans="1:6" ht="48" x14ac:dyDescent="0.2">
      <c r="A32" s="8">
        <v>1999</v>
      </c>
      <c r="B32" s="8">
        <v>10465168</v>
      </c>
      <c r="C32" s="9">
        <f>HYPERLINK(_xlfn.CONCAT("https://pubmed.ncbi.nlm.nih.gov/",B32), B32)</f>
        <v>10465168</v>
      </c>
      <c r="D32" s="10" t="s">
        <v>1902</v>
      </c>
      <c r="E32" s="8" t="s">
        <v>1904</v>
      </c>
      <c r="F32" s="8" t="str">
        <f>IF(COUNTIF('Healthy (TIAB)'!A1544:A2438, B32) &gt; 0, "Yes", "No")</f>
        <v>No</v>
      </c>
    </row>
    <row r="33" spans="1:6" ht="32" x14ac:dyDescent="0.2">
      <c r="A33" s="8">
        <v>1998</v>
      </c>
      <c r="B33" s="8">
        <v>10205349</v>
      </c>
      <c r="C33" s="9">
        <f>HYPERLINK(_xlfn.CONCAT("https://pubmed.ncbi.nlm.nih.gov/",B33), B33)</f>
        <v>10205349</v>
      </c>
      <c r="D33" s="10" t="s">
        <v>1713</v>
      </c>
      <c r="E33" s="8" t="s">
        <v>1294</v>
      </c>
      <c r="F33" s="8" t="str">
        <f>IF(COUNTIF('Healthy (TIAB)'!A1542:A2436, B33) &gt; 0, "Yes", "No")</f>
        <v>No</v>
      </c>
    </row>
  </sheetData>
  <sortState xmlns:xlrd2="http://schemas.microsoft.com/office/spreadsheetml/2017/richdata2" ref="A2:F33">
    <sortCondition descending="1" ref="A2:A33"/>
  </sortState>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04BB21-B142-1F4F-B01B-245AECF7098E}">
  <dimension ref="A1:F27"/>
  <sheetViews>
    <sheetView workbookViewId="0">
      <selection activeCell="L8" sqref="L8"/>
    </sheetView>
  </sheetViews>
  <sheetFormatPr baseColWidth="10" defaultRowHeight="15" x14ac:dyDescent="0.2"/>
  <cols>
    <col min="4" max="4" width="65" customWidth="1"/>
  </cols>
  <sheetData>
    <row r="1" spans="1:6" ht="16" x14ac:dyDescent="0.2">
      <c r="A1" s="11" t="s">
        <v>1601</v>
      </c>
      <c r="B1" s="11" t="s">
        <v>0</v>
      </c>
      <c r="C1" s="11" t="s">
        <v>1602</v>
      </c>
      <c r="D1" s="12" t="s">
        <v>1603</v>
      </c>
      <c r="E1" s="11" t="s">
        <v>1604</v>
      </c>
      <c r="F1" s="11" t="s">
        <v>1605</v>
      </c>
    </row>
    <row r="2" spans="1:6" ht="48" x14ac:dyDescent="0.2">
      <c r="A2" s="8">
        <v>2013</v>
      </c>
      <c r="B2" s="8">
        <v>23265344</v>
      </c>
      <c r="C2" s="9">
        <f>HYPERLINK(_xlfn.CONCAT("https://pubmed.ncbi.nlm.nih.gov/",B2), B2)</f>
        <v>23265344</v>
      </c>
      <c r="D2" s="10" t="s">
        <v>1880</v>
      </c>
      <c r="E2" s="8" t="s">
        <v>891</v>
      </c>
      <c r="F2" s="8" t="str">
        <f>IF(COUNTIF('Healthy (TIAB)'!A1555:A2449, B2) &gt; 0, "Yes", "No")</f>
        <v>No</v>
      </c>
    </row>
    <row r="3" spans="1:6" ht="32" x14ac:dyDescent="0.2">
      <c r="A3" s="8">
        <v>2012</v>
      </c>
      <c r="B3" s="8">
        <v>23128104</v>
      </c>
      <c r="C3" s="9">
        <f>HYPERLINK(_xlfn.CONCAT("https://pubmed.ncbi.nlm.nih.gov/",B3), B3)</f>
        <v>23128104</v>
      </c>
      <c r="D3" s="10" t="s">
        <v>1881</v>
      </c>
      <c r="E3" s="8" t="s">
        <v>1034</v>
      </c>
      <c r="F3" s="8" t="str">
        <f>IF(COUNTIF('Healthy (TIAB)'!A1556:A2450, B3) &gt; 0, "Yes", "No")</f>
        <v>No</v>
      </c>
    </row>
    <row r="4" spans="1:6" ht="32" x14ac:dyDescent="0.2">
      <c r="A4" s="8">
        <v>2017</v>
      </c>
      <c r="B4" s="8">
        <v>28007717</v>
      </c>
      <c r="C4" s="9">
        <f>HYPERLINK(_xlfn.CONCAT("https://pubmed.ncbi.nlm.nih.gov/",B4), B4)</f>
        <v>28007717</v>
      </c>
      <c r="D4" s="10" t="s">
        <v>1922</v>
      </c>
      <c r="E4" s="8" t="s">
        <v>1002</v>
      </c>
      <c r="F4" s="8" t="str">
        <f>IF(COUNTIF('Healthy (TIAB)'!A1557:A2451, B4) &gt; 0, "Yes", "No")</f>
        <v>No</v>
      </c>
    </row>
    <row r="5" spans="1:6" ht="32" x14ac:dyDescent="0.2">
      <c r="A5" s="8">
        <v>2005</v>
      </c>
      <c r="B5" s="8">
        <v>15893193</v>
      </c>
      <c r="C5" s="9">
        <f>HYPERLINK(_xlfn.CONCAT("https://pubmed.ncbi.nlm.nih.gov/",B5), B5)</f>
        <v>15893193</v>
      </c>
      <c r="D5" s="10" t="s">
        <v>1923</v>
      </c>
      <c r="E5" s="8" t="s">
        <v>897</v>
      </c>
      <c r="F5" s="8" t="str">
        <f>IF(COUNTIF('Healthy (TIAB)'!A1558:A2452, B5) &gt; 0, "Yes", "No")</f>
        <v>No</v>
      </c>
    </row>
    <row r="6" spans="1:6" ht="48" x14ac:dyDescent="0.2">
      <c r="A6" s="8">
        <v>2014</v>
      </c>
      <c r="B6" s="8">
        <v>25519029</v>
      </c>
      <c r="C6" s="9">
        <f>HYPERLINK(_xlfn.CONCAT("https://pubmed.ncbi.nlm.nih.gov/",B6), B6)</f>
        <v>25519029</v>
      </c>
      <c r="D6" s="10" t="s">
        <v>1137</v>
      </c>
      <c r="E6" s="8" t="s">
        <v>869</v>
      </c>
      <c r="F6" s="8" t="str">
        <f>IF(COUNTIF('Healthy (TIAB)'!A1559:A2453, B6) &gt; 0, "Yes", "No")</f>
        <v>No</v>
      </c>
    </row>
    <row r="7" spans="1:6" ht="48" x14ac:dyDescent="0.2">
      <c r="A7" s="8">
        <v>2011</v>
      </c>
      <c r="B7" s="8">
        <v>21059740</v>
      </c>
      <c r="C7" s="9">
        <f>HYPERLINK(_xlfn.CONCAT("https://pubmed.ncbi.nlm.nih.gov/",B7), B7)</f>
        <v>21059740</v>
      </c>
      <c r="D7" s="10" t="s">
        <v>1924</v>
      </c>
      <c r="E7" s="8" t="s">
        <v>1936</v>
      </c>
      <c r="F7" s="8" t="str">
        <f>IF(COUNTIF('Healthy (TIAB)'!A1560:A2454, B7) &gt; 0, "Yes", "No")</f>
        <v>No</v>
      </c>
    </row>
    <row r="8" spans="1:6" ht="32" x14ac:dyDescent="0.2">
      <c r="A8" s="8">
        <v>2010</v>
      </c>
      <c r="B8" s="8">
        <v>21078810</v>
      </c>
      <c r="C8" s="9">
        <f>HYPERLINK(_xlfn.CONCAT("https://pubmed.ncbi.nlm.nih.gov/",B8), B8)</f>
        <v>21078810</v>
      </c>
      <c r="D8" s="10" t="s">
        <v>1291</v>
      </c>
      <c r="E8" s="8" t="s">
        <v>850</v>
      </c>
      <c r="F8" s="8" t="str">
        <f>IF(COUNTIF('Healthy (TIAB)'!A1561:A2455, B8) &gt; 0, "Yes", "No")</f>
        <v>No</v>
      </c>
    </row>
    <row r="9" spans="1:6" ht="32" x14ac:dyDescent="0.2">
      <c r="A9" s="8">
        <v>2011</v>
      </c>
      <c r="B9" s="8">
        <v>21147262</v>
      </c>
      <c r="C9" s="9">
        <f>HYPERLINK(_xlfn.CONCAT("https://pubmed.ncbi.nlm.nih.gov/",B9), B9)</f>
        <v>21147262</v>
      </c>
      <c r="D9" s="10" t="s">
        <v>1925</v>
      </c>
      <c r="E9" s="8" t="s">
        <v>1070</v>
      </c>
      <c r="F9" s="8" t="str">
        <f>IF(COUNTIF('Healthy (TIAB)'!A1562:A2456, B9) &gt; 0, "Yes", "No")</f>
        <v>No</v>
      </c>
    </row>
    <row r="10" spans="1:6" ht="16" x14ac:dyDescent="0.2">
      <c r="A10" s="8">
        <v>2011</v>
      </c>
      <c r="B10" s="8">
        <v>22008493</v>
      </c>
      <c r="C10" s="9">
        <f>HYPERLINK(_xlfn.CONCAT("https://pubmed.ncbi.nlm.nih.gov/",B10), B10)</f>
        <v>22008493</v>
      </c>
      <c r="D10" s="10" t="s">
        <v>1261</v>
      </c>
      <c r="E10" s="8" t="s">
        <v>848</v>
      </c>
      <c r="F10" s="8" t="str">
        <f>IF(COUNTIF('Healthy (TIAB)'!A1563:A2457, B10) &gt; 0, "Yes", "No")</f>
        <v>No</v>
      </c>
    </row>
    <row r="11" spans="1:6" ht="48" x14ac:dyDescent="0.2">
      <c r="A11" s="8">
        <v>2013</v>
      </c>
      <c r="B11" s="8">
        <v>23890856</v>
      </c>
      <c r="C11" s="9">
        <f>HYPERLINK(_xlfn.CONCAT("https://pubmed.ncbi.nlm.nih.gov/",B11), B11)</f>
        <v>23890856</v>
      </c>
      <c r="D11" s="10" t="s">
        <v>1926</v>
      </c>
      <c r="E11" s="8" t="s">
        <v>926</v>
      </c>
      <c r="F11" s="8" t="str">
        <f>IF(COUNTIF('Healthy (TIAB)'!A1564:A2458, B11) &gt; 0, "Yes", "No")</f>
        <v>No</v>
      </c>
    </row>
    <row r="12" spans="1:6" ht="32" x14ac:dyDescent="0.2">
      <c r="A12" s="8">
        <v>2013</v>
      </c>
      <c r="B12" s="8">
        <v>23839902</v>
      </c>
      <c r="C12" s="9">
        <f>HYPERLINK(_xlfn.CONCAT("https://pubmed.ncbi.nlm.nih.gov/",B12), B12)</f>
        <v>23839902</v>
      </c>
      <c r="D12" s="10" t="s">
        <v>1927</v>
      </c>
      <c r="E12" s="8" t="s">
        <v>1937</v>
      </c>
      <c r="F12" s="8" t="str">
        <f>IF(COUNTIF('Healthy (TIAB)'!A1565:A2459, B12) &gt; 0, "Yes", "No")</f>
        <v>No</v>
      </c>
    </row>
    <row r="13" spans="1:6" ht="32" x14ac:dyDescent="0.2">
      <c r="A13" s="8">
        <v>2011</v>
      </c>
      <c r="B13" s="8">
        <v>21624541</v>
      </c>
      <c r="C13" s="9">
        <f>HYPERLINK(_xlfn.CONCAT("https://pubmed.ncbi.nlm.nih.gov/",B13), B13)</f>
        <v>21624541</v>
      </c>
      <c r="D13" s="10" t="s">
        <v>1928</v>
      </c>
      <c r="E13" s="8" t="s">
        <v>1938</v>
      </c>
      <c r="F13" s="8" t="str">
        <f>IF(COUNTIF('Healthy (TIAB)'!A1566:A2460, B13) &gt; 0, "Yes", "No")</f>
        <v>No</v>
      </c>
    </row>
    <row r="14" spans="1:6" ht="32" x14ac:dyDescent="0.2">
      <c r="A14" s="8">
        <v>2013</v>
      </c>
      <c r="B14" s="8">
        <v>23945170</v>
      </c>
      <c r="C14" s="9">
        <f>HYPERLINK(_xlfn.CONCAT("https://pubmed.ncbi.nlm.nih.gov/",B14), B14)</f>
        <v>23945170</v>
      </c>
      <c r="D14" s="10" t="s">
        <v>1929</v>
      </c>
      <c r="E14" s="8" t="s">
        <v>1939</v>
      </c>
      <c r="F14" s="8" t="str">
        <f>IF(COUNTIF('Healthy (TIAB)'!A1567:A2461, B14) &gt; 0, "Yes", "No")</f>
        <v>No</v>
      </c>
    </row>
    <row r="15" spans="1:6" ht="32" x14ac:dyDescent="0.2">
      <c r="A15" s="8">
        <v>2011</v>
      </c>
      <c r="B15" s="8">
        <v>21576527</v>
      </c>
      <c r="C15" s="9">
        <f>HYPERLINK(_xlfn.CONCAT("https://pubmed.ncbi.nlm.nih.gov/",B15), B15)</f>
        <v>21576527</v>
      </c>
      <c r="D15" s="10" t="s">
        <v>1930</v>
      </c>
      <c r="E15" s="8" t="s">
        <v>850</v>
      </c>
      <c r="F15" s="8" t="str">
        <f>IF(COUNTIF('Healthy (TIAB)'!A1568:A2462, B15) &gt; 0, "Yes", "No")</f>
        <v>No</v>
      </c>
    </row>
    <row r="16" spans="1:6" ht="48" x14ac:dyDescent="0.2">
      <c r="A16" s="8">
        <v>2020</v>
      </c>
      <c r="B16" s="8">
        <v>33190147</v>
      </c>
      <c r="C16" s="9">
        <f>HYPERLINK(_xlfn.CONCAT("https://pubmed.ncbi.nlm.nih.gov/",B16), B16)</f>
        <v>33190147</v>
      </c>
      <c r="D16" s="10" t="s">
        <v>931</v>
      </c>
      <c r="E16" s="8" t="s">
        <v>932</v>
      </c>
      <c r="F16" s="8" t="str">
        <f>IF(COUNTIF('Healthy (TIAB)'!A1569:A2463, B16) &gt; 0, "Yes", "No")</f>
        <v>No</v>
      </c>
    </row>
    <row r="17" spans="1:6" ht="32" x14ac:dyDescent="0.2">
      <c r="A17" s="8">
        <v>2021</v>
      </c>
      <c r="B17" s="8">
        <v>33191772</v>
      </c>
      <c r="C17" s="9">
        <f>HYPERLINK(_xlfn.CONCAT("https://pubmed.ncbi.nlm.nih.gov/",B17), B17)</f>
        <v>33191772</v>
      </c>
      <c r="D17" s="10" t="s">
        <v>872</v>
      </c>
      <c r="E17" s="8" t="s">
        <v>873</v>
      </c>
      <c r="F17" s="8" t="str">
        <f>IF(COUNTIF('Healthy (TIAB)'!A1570:A2464, B17) &gt; 0, "Yes", "No")</f>
        <v>No</v>
      </c>
    </row>
    <row r="18" spans="1:6" ht="16" x14ac:dyDescent="0.2">
      <c r="A18" s="8">
        <v>2020</v>
      </c>
      <c r="B18" s="8">
        <v>31707829</v>
      </c>
      <c r="C18" s="9">
        <f>HYPERLINK(_xlfn.CONCAT("https://pubmed.ncbi.nlm.nih.gov/",B18), B18)</f>
        <v>31707829</v>
      </c>
      <c r="D18" s="10" t="s">
        <v>1893</v>
      </c>
      <c r="E18" s="8" t="s">
        <v>1896</v>
      </c>
      <c r="F18" s="8" t="str">
        <f>IF(COUNTIF('Healthy (TIAB)'!A1571:A2465, B18) &gt; 0, "Yes", "No")</f>
        <v>No</v>
      </c>
    </row>
    <row r="19" spans="1:6" ht="32" x14ac:dyDescent="0.2">
      <c r="A19" s="8">
        <v>2022</v>
      </c>
      <c r="B19" s="8">
        <v>35261279</v>
      </c>
      <c r="C19" s="9">
        <f>HYPERLINK(_xlfn.CONCAT("https://pubmed.ncbi.nlm.nih.gov/",B19), B19)</f>
        <v>35261279</v>
      </c>
      <c r="D19" s="10" t="s">
        <v>1894</v>
      </c>
      <c r="E19" s="8" t="s">
        <v>977</v>
      </c>
      <c r="F19" s="8" t="str">
        <f>IF(COUNTIF('Healthy (TIAB)'!A1572:A2466, B19) &gt; 0, "Yes", "No")</f>
        <v>No</v>
      </c>
    </row>
    <row r="20" spans="1:6" ht="32" x14ac:dyDescent="0.2">
      <c r="A20" s="8">
        <v>2022</v>
      </c>
      <c r="B20" s="8">
        <v>35483753</v>
      </c>
      <c r="C20" s="9">
        <f>HYPERLINK(_xlfn.CONCAT("https://pubmed.ncbi.nlm.nih.gov/",B20), B20)</f>
        <v>35483753</v>
      </c>
      <c r="D20" s="10" t="s">
        <v>1736</v>
      </c>
      <c r="E20" s="8" t="s">
        <v>977</v>
      </c>
      <c r="F20" s="8" t="str">
        <f>IF(COUNTIF('Healthy (TIAB)'!A1573:A2467, B20) &gt; 0, "Yes", "No")</f>
        <v>No</v>
      </c>
    </row>
    <row r="21" spans="1:6" ht="32" x14ac:dyDescent="0.2">
      <c r="A21" s="8">
        <v>2013</v>
      </c>
      <c r="B21" s="8">
        <v>23916928</v>
      </c>
      <c r="C21" s="9">
        <f>HYPERLINK(_xlfn.CONCAT("https://pubmed.ncbi.nlm.nih.gov/",B21), B21)</f>
        <v>23916928</v>
      </c>
      <c r="D21" s="10" t="s">
        <v>1931</v>
      </c>
      <c r="E21" s="8" t="s">
        <v>853</v>
      </c>
      <c r="F21" s="8" t="str">
        <f>IF(COUNTIF('Healthy (TIAB)'!A1574:A2468, B21) &gt; 0, "Yes", "No")</f>
        <v>No</v>
      </c>
    </row>
    <row r="22" spans="1:6" ht="32" x14ac:dyDescent="0.2">
      <c r="A22" s="8">
        <v>2014</v>
      </c>
      <c r="B22" s="8">
        <v>25027101</v>
      </c>
      <c r="C22" s="9">
        <f>HYPERLINK(_xlfn.CONCAT("https://pubmed.ncbi.nlm.nih.gov/",B22), B22)</f>
        <v>25027101</v>
      </c>
      <c r="D22" s="10" t="s">
        <v>1913</v>
      </c>
      <c r="E22" s="8" t="s">
        <v>873</v>
      </c>
      <c r="F22" s="8" t="str">
        <f>IF(COUNTIF('Healthy (TIAB)'!A1575:A2469, B22) &gt; 0, "Yes", "No")</f>
        <v>No</v>
      </c>
    </row>
    <row r="23" spans="1:6" ht="32" x14ac:dyDescent="0.2">
      <c r="A23" s="8">
        <v>2011</v>
      </c>
      <c r="B23" s="8">
        <v>21138533</v>
      </c>
      <c r="C23" s="9">
        <f>HYPERLINK(_xlfn.CONCAT("https://pubmed.ncbi.nlm.nih.gov/",B23), B23)</f>
        <v>21138533</v>
      </c>
      <c r="D23" s="10" t="s">
        <v>1912</v>
      </c>
      <c r="E23" s="8" t="s">
        <v>1914</v>
      </c>
      <c r="F23" s="8" t="str">
        <f>IF(COUNTIF('Healthy (TIAB)'!A1576:A2470, B23) &gt; 0, "Yes", "No")</f>
        <v>No</v>
      </c>
    </row>
    <row r="24" spans="1:6" ht="32" x14ac:dyDescent="0.2">
      <c r="A24" s="8">
        <v>2015</v>
      </c>
      <c r="B24" s="8">
        <v>25465932</v>
      </c>
      <c r="C24" s="9">
        <f>HYPERLINK(_xlfn.CONCAT("https://pubmed.ncbi.nlm.nih.gov/",B24), B24)</f>
        <v>25465932</v>
      </c>
      <c r="D24" s="10" t="s">
        <v>1932</v>
      </c>
      <c r="E24" s="8" t="s">
        <v>850</v>
      </c>
      <c r="F24" s="8" t="str">
        <f>IF(COUNTIF('Healthy (TIAB)'!A1577:A2471, B24) &gt; 0, "Yes", "No")</f>
        <v>No</v>
      </c>
    </row>
    <row r="25" spans="1:6" ht="48" x14ac:dyDescent="0.2">
      <c r="A25" s="8">
        <v>2011</v>
      </c>
      <c r="B25" s="8">
        <v>21543294</v>
      </c>
      <c r="C25" s="9">
        <f>HYPERLINK(_xlfn.CONCAT("https://pubmed.ncbi.nlm.nih.gov/",B25), B25)</f>
        <v>21543294</v>
      </c>
      <c r="D25" s="10" t="s">
        <v>1933</v>
      </c>
      <c r="E25" s="8" t="s">
        <v>848</v>
      </c>
      <c r="F25" s="8" t="str">
        <f>IF(COUNTIF('Healthy (TIAB)'!A1578:A2472, B25) &gt; 0, "Yes", "No")</f>
        <v>No</v>
      </c>
    </row>
    <row r="26" spans="1:6" ht="32" x14ac:dyDescent="0.2">
      <c r="A26" s="8">
        <v>2011</v>
      </c>
      <c r="B26" s="8">
        <v>21844082</v>
      </c>
      <c r="C26" s="9">
        <f>HYPERLINK(_xlfn.CONCAT("https://pubmed.ncbi.nlm.nih.gov/",B26), B26)</f>
        <v>21844082</v>
      </c>
      <c r="D26" s="10" t="s">
        <v>1934</v>
      </c>
      <c r="E26" s="8" t="s">
        <v>848</v>
      </c>
      <c r="F26" s="8" t="str">
        <f>IF(COUNTIF('Healthy (TIAB)'!A1579:A2473, B26) &gt; 0, "Yes", "No")</f>
        <v>No</v>
      </c>
    </row>
    <row r="27" spans="1:6" ht="32" x14ac:dyDescent="0.2">
      <c r="A27" s="8">
        <v>2012</v>
      </c>
      <c r="B27" s="8">
        <v>22120130</v>
      </c>
      <c r="C27" s="9">
        <f>HYPERLINK(_xlfn.CONCAT("https://pubmed.ncbi.nlm.nih.gov/",B27), B27)</f>
        <v>22120130</v>
      </c>
      <c r="D27" s="10" t="s">
        <v>1935</v>
      </c>
      <c r="E27" s="8" t="s">
        <v>848</v>
      </c>
      <c r="F27" s="8" t="str">
        <f>IF(COUNTIF('Healthy (TIAB)'!A1580:A2474, B27) &gt; 0, "Yes", "No")</f>
        <v>No</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3AF42D-E822-BA45-8FA5-616BE638CFFD}">
  <dimension ref="A1:F471"/>
  <sheetViews>
    <sheetView workbookViewId="0">
      <selection activeCell="J8" sqref="J8"/>
    </sheetView>
  </sheetViews>
  <sheetFormatPr baseColWidth="10" defaultRowHeight="15" x14ac:dyDescent="0.2"/>
  <cols>
    <col min="1" max="3" width="10.83203125" style="8"/>
    <col min="4" max="4" width="63.83203125" style="8" customWidth="1"/>
    <col min="5" max="16384" width="10.83203125" style="8"/>
  </cols>
  <sheetData>
    <row r="1" spans="1:6" ht="16" x14ac:dyDescent="0.2">
      <c r="A1" s="11" t="s">
        <v>1601</v>
      </c>
      <c r="B1" s="11" t="s">
        <v>0</v>
      </c>
      <c r="C1" s="11" t="s">
        <v>1602</v>
      </c>
      <c r="D1" s="12" t="s">
        <v>1603</v>
      </c>
      <c r="E1" s="11" t="s">
        <v>1604</v>
      </c>
      <c r="F1" s="11" t="s">
        <v>1605</v>
      </c>
    </row>
    <row r="2" spans="1:6" ht="32" x14ac:dyDescent="0.2">
      <c r="A2" s="13">
        <v>2023</v>
      </c>
      <c r="B2" s="13">
        <v>35953431</v>
      </c>
      <c r="C2" s="9">
        <f>HYPERLINK(_xlfn.CONCAT("https://pubmed.ncbi.nlm.nih.gov/",B2), B2)</f>
        <v>35953431</v>
      </c>
      <c r="D2" s="10" t="s">
        <v>2024</v>
      </c>
      <c r="E2" s="8" t="s">
        <v>1297</v>
      </c>
      <c r="F2" s="8" t="str">
        <f>IF(COUNTIF('Healthy (TIAB)'!A2015:A2909, B2) &gt; 0, "Yes", "No")</f>
        <v>No</v>
      </c>
    </row>
    <row r="3" spans="1:6" ht="32" x14ac:dyDescent="0.2">
      <c r="A3" s="13">
        <v>2023</v>
      </c>
      <c r="B3" s="13">
        <v>35676030</v>
      </c>
      <c r="C3" s="9">
        <f>HYPERLINK(_xlfn.CONCAT("https://pubmed.ncbi.nlm.nih.gov/",B3), B3)</f>
        <v>35676030</v>
      </c>
      <c r="D3" s="10" t="s">
        <v>849</v>
      </c>
      <c r="E3" s="8" t="s">
        <v>850</v>
      </c>
      <c r="F3" s="8" t="str">
        <f>IF(COUNTIF('Healthy (TIAB)'!A2019:A2913, B3) &gt; 0, "Yes", "No")</f>
        <v>No</v>
      </c>
    </row>
    <row r="4" spans="1:6" ht="64" x14ac:dyDescent="0.2">
      <c r="A4" s="13">
        <v>2023</v>
      </c>
      <c r="B4" s="13">
        <v>38283922</v>
      </c>
      <c r="C4" s="9">
        <f>HYPERLINK(_xlfn.CONCAT("https://pubmed.ncbi.nlm.nih.gov/",B4), B4)</f>
        <v>38283922</v>
      </c>
      <c r="D4" s="10" t="s">
        <v>676</v>
      </c>
      <c r="E4" s="8" t="s">
        <v>851</v>
      </c>
      <c r="F4" s="8" t="str">
        <f>IF(COUNTIF('Healthy (TIAB)'!A2020:A2914, B4) &gt; 0, "Yes", "No")</f>
        <v>No</v>
      </c>
    </row>
    <row r="5" spans="1:6" ht="48" x14ac:dyDescent="0.2">
      <c r="A5" s="13">
        <v>2023</v>
      </c>
      <c r="B5" s="13">
        <v>37862823</v>
      </c>
      <c r="C5" s="9">
        <f>HYPERLINK(_xlfn.CONCAT("https://pubmed.ncbi.nlm.nih.gov/",B5), B5)</f>
        <v>37862823</v>
      </c>
      <c r="D5" s="10" t="s">
        <v>852</v>
      </c>
      <c r="E5" s="8" t="s">
        <v>853</v>
      </c>
      <c r="F5" s="8" t="str">
        <f>IF(COUNTIF('Healthy (TIAB)'!A2023:A2917, B5) &gt; 0, "Yes", "No")</f>
        <v>No</v>
      </c>
    </row>
    <row r="6" spans="1:6" ht="32" x14ac:dyDescent="0.2">
      <c r="A6" s="13">
        <v>2023</v>
      </c>
      <c r="B6" s="13">
        <v>37960168</v>
      </c>
      <c r="C6" s="9">
        <f>HYPERLINK(_xlfn.CONCAT("https://pubmed.ncbi.nlm.nih.gov/",B6), B6)</f>
        <v>37960168</v>
      </c>
      <c r="D6" s="10" t="s">
        <v>681</v>
      </c>
      <c r="E6" s="8" t="s">
        <v>851</v>
      </c>
      <c r="F6" s="8" t="str">
        <f>IF(COUNTIF('Healthy (TIAB)'!A2024:A2918, B6) &gt; 0, "Yes", "No")</f>
        <v>No</v>
      </c>
    </row>
    <row r="7" spans="1:6" ht="48" x14ac:dyDescent="0.2">
      <c r="A7" s="13">
        <v>2022</v>
      </c>
      <c r="B7" s="13">
        <v>33298663</v>
      </c>
      <c r="C7" s="9">
        <f>HYPERLINK(_xlfn.CONCAT("https://pubmed.ncbi.nlm.nih.gov/",B7), B7)</f>
        <v>33298663</v>
      </c>
      <c r="D7" s="10" t="s">
        <v>2022</v>
      </c>
      <c r="E7" s="8" t="s">
        <v>853</v>
      </c>
      <c r="F7" s="8" t="str">
        <f>IF(COUNTIF('Healthy (TIAB)'!A1998:A2892, B7) &gt; 0, "Yes", "No")</f>
        <v>No</v>
      </c>
    </row>
    <row r="8" spans="1:6" ht="32" x14ac:dyDescent="0.2">
      <c r="A8" s="13">
        <v>2022</v>
      </c>
      <c r="B8" s="13">
        <v>34379997</v>
      </c>
      <c r="C8" s="9">
        <f>HYPERLINK(_xlfn.CONCAT("https://pubmed.ncbi.nlm.nih.gov/",B8), B8)</f>
        <v>34379997</v>
      </c>
      <c r="D8" s="10" t="s">
        <v>763</v>
      </c>
      <c r="E8" s="8" t="s">
        <v>851</v>
      </c>
      <c r="F8" s="8" t="str">
        <f>IF(COUNTIF('Healthy (TIAB)'!A2004:A2898, B8) &gt; 0, "Yes", "No")</f>
        <v>No</v>
      </c>
    </row>
    <row r="9" spans="1:6" ht="32" x14ac:dyDescent="0.2">
      <c r="A9" s="13">
        <v>2022</v>
      </c>
      <c r="B9" s="13">
        <v>34670012</v>
      </c>
      <c r="C9" s="9">
        <f>HYPERLINK(_xlfn.CONCAT("https://pubmed.ncbi.nlm.nih.gov/",B9), B9)</f>
        <v>34670012</v>
      </c>
      <c r="D9" s="10" t="s">
        <v>1703</v>
      </c>
      <c r="E9" s="8" t="s">
        <v>845</v>
      </c>
      <c r="F9" s="8" t="str">
        <f>IF(COUNTIF('Healthy (TIAB)'!A2008:A2902, B9) &gt; 0, "Yes", "No")</f>
        <v>No</v>
      </c>
    </row>
    <row r="10" spans="1:6" ht="32" x14ac:dyDescent="0.2">
      <c r="A10" s="13">
        <v>2022</v>
      </c>
      <c r="B10" s="13">
        <v>35067753</v>
      </c>
      <c r="C10" s="9">
        <f>HYPERLINK(_xlfn.CONCAT("https://pubmed.ncbi.nlm.nih.gov/",B10), B10)</f>
        <v>35067753</v>
      </c>
      <c r="D10" s="10" t="s">
        <v>857</v>
      </c>
      <c r="E10" s="8" t="s">
        <v>858</v>
      </c>
      <c r="F10" s="8" t="str">
        <f>IF(COUNTIF('Healthy (TIAB)'!A2014:A2908, B10) &gt; 0, "Yes", "No")</f>
        <v>No</v>
      </c>
    </row>
    <row r="11" spans="1:6" ht="32" x14ac:dyDescent="0.2">
      <c r="A11" s="13">
        <v>2022</v>
      </c>
      <c r="B11" s="13">
        <v>35504165</v>
      </c>
      <c r="C11" s="9">
        <f>HYPERLINK(_xlfn.CONCAT("https://pubmed.ncbi.nlm.nih.gov/",B11), B11)</f>
        <v>35504165</v>
      </c>
      <c r="D11" s="10" t="s">
        <v>734</v>
      </c>
      <c r="E11" s="8" t="s">
        <v>853</v>
      </c>
      <c r="F11" s="8" t="str">
        <f>IF(COUNTIF('Healthy (TIAB)'!A2017:A2911, B11) &gt; 0, "Yes", "No")</f>
        <v>No</v>
      </c>
    </row>
    <row r="12" spans="1:6" ht="48" x14ac:dyDescent="0.2">
      <c r="A12" s="13">
        <v>2022</v>
      </c>
      <c r="B12" s="13">
        <v>36364828</v>
      </c>
      <c r="C12" s="9">
        <f>HYPERLINK(_xlfn.CONCAT("https://pubmed.ncbi.nlm.nih.gov/",B12), B12)</f>
        <v>36364828</v>
      </c>
      <c r="D12" s="10" t="s">
        <v>2025</v>
      </c>
      <c r="E12" s="8" t="s">
        <v>1070</v>
      </c>
      <c r="F12" s="8" t="str">
        <f>IF(COUNTIF('Healthy (TIAB)'!A2018:A2912, B12) &gt; 0, "Yes", "No")</f>
        <v>No</v>
      </c>
    </row>
    <row r="13" spans="1:6" ht="32" x14ac:dyDescent="0.2">
      <c r="A13" s="13">
        <v>2022</v>
      </c>
      <c r="B13" s="13">
        <v>35389487</v>
      </c>
      <c r="C13" s="9">
        <f>HYPERLINK(_xlfn.CONCAT("https://pubmed.ncbi.nlm.nih.gov/",B13), B13)</f>
        <v>35389487</v>
      </c>
      <c r="D13" s="10" t="s">
        <v>738</v>
      </c>
      <c r="E13" s="8" t="s">
        <v>853</v>
      </c>
      <c r="F13" s="8" t="str">
        <f>IF(COUNTIF('Healthy (TIAB)'!A2021:A2915, B13) &gt; 0, "Yes", "No")</f>
        <v>No</v>
      </c>
    </row>
    <row r="14" spans="1:6" ht="32" x14ac:dyDescent="0.2">
      <c r="A14" s="13">
        <v>2022</v>
      </c>
      <c r="B14" s="13">
        <v>35986358</v>
      </c>
      <c r="C14" s="9">
        <f>HYPERLINK(_xlfn.CONCAT("https://pubmed.ncbi.nlm.nih.gov/",B14), B14)</f>
        <v>35986358</v>
      </c>
      <c r="D14" s="10" t="s">
        <v>1705</v>
      </c>
      <c r="E14" s="8" t="s">
        <v>845</v>
      </c>
      <c r="F14" s="8" t="str">
        <f>IF(COUNTIF('Healthy (TIAB)'!A2022:A2916, B14) &gt; 0, "Yes", "No")</f>
        <v>No</v>
      </c>
    </row>
    <row r="15" spans="1:6" ht="48" x14ac:dyDescent="0.2">
      <c r="A15" s="13">
        <v>2021</v>
      </c>
      <c r="B15" s="13">
        <v>33041091</v>
      </c>
      <c r="C15" s="9">
        <f>HYPERLINK(_xlfn.CONCAT("https://pubmed.ncbi.nlm.nih.gov/",B15), B15)</f>
        <v>33041091</v>
      </c>
      <c r="D15" s="10" t="s">
        <v>871</v>
      </c>
      <c r="E15" s="8" t="s">
        <v>856</v>
      </c>
      <c r="F15" s="8" t="str">
        <f>IF(COUNTIF('Healthy (TIAB)'!A1989:A2883, B15) &gt; 0, "Yes", "No")</f>
        <v>No</v>
      </c>
    </row>
    <row r="16" spans="1:6" ht="32" x14ac:dyDescent="0.2">
      <c r="A16" s="13">
        <v>2021</v>
      </c>
      <c r="B16" s="13">
        <v>34759112</v>
      </c>
      <c r="C16" s="9">
        <f>HYPERLINK(_xlfn.CONCAT("https://pubmed.ncbi.nlm.nih.gov/",B16), B16)</f>
        <v>34759112</v>
      </c>
      <c r="D16" s="10" t="s">
        <v>751</v>
      </c>
      <c r="E16" s="8" t="s">
        <v>848</v>
      </c>
      <c r="F16" s="8" t="str">
        <f>IF(COUNTIF('Healthy (TIAB)'!A1990:A2884, B16) &gt; 0, "Yes", "No")</f>
        <v>No</v>
      </c>
    </row>
    <row r="17" spans="1:6" ht="48" x14ac:dyDescent="0.2">
      <c r="A17" s="13">
        <v>2021</v>
      </c>
      <c r="B17" s="13">
        <v>33753887</v>
      </c>
      <c r="C17" s="9">
        <f>HYPERLINK(_xlfn.CONCAT("https://pubmed.ncbi.nlm.nih.gov/",B17), B17)</f>
        <v>33753887</v>
      </c>
      <c r="D17" s="10" t="s">
        <v>876</v>
      </c>
      <c r="E17" s="8" t="s">
        <v>856</v>
      </c>
      <c r="F17" s="8" t="str">
        <f>IF(COUNTIF('Healthy (TIAB)'!A1992:A2886, B17) &gt; 0, "Yes", "No")</f>
        <v>No</v>
      </c>
    </row>
    <row r="18" spans="1:6" ht="48" x14ac:dyDescent="0.2">
      <c r="A18" s="13">
        <v>2021</v>
      </c>
      <c r="B18" s="13">
        <v>33152314</v>
      </c>
      <c r="C18" s="9">
        <f>HYPERLINK(_xlfn.CONCAT("https://pubmed.ncbi.nlm.nih.gov/",B18), B18)</f>
        <v>33152314</v>
      </c>
      <c r="D18" s="10" t="s">
        <v>877</v>
      </c>
      <c r="E18" s="8" t="s">
        <v>878</v>
      </c>
      <c r="F18" s="8" t="str">
        <f>IF(COUNTIF('Healthy (TIAB)'!A1995:A2889, B18) &gt; 0, "Yes", "No")</f>
        <v>No</v>
      </c>
    </row>
    <row r="19" spans="1:6" ht="32" x14ac:dyDescent="0.2">
      <c r="A19" s="13">
        <v>2021</v>
      </c>
      <c r="B19" s="13">
        <v>33812168</v>
      </c>
      <c r="C19" s="9">
        <f>HYPERLINK(_xlfn.CONCAT("https://pubmed.ncbi.nlm.nih.gov/",B19), B19)</f>
        <v>33812168</v>
      </c>
      <c r="D19" s="10" t="s">
        <v>784</v>
      </c>
      <c r="E19" s="8" t="s">
        <v>1034</v>
      </c>
      <c r="F19" s="8" t="str">
        <f>IF(COUNTIF('Healthy (TIAB)'!A1996:A2890, B19) &gt; 0, "Yes", "No")</f>
        <v>No</v>
      </c>
    </row>
    <row r="20" spans="1:6" ht="48" x14ac:dyDescent="0.2">
      <c r="A20" s="13">
        <v>2021</v>
      </c>
      <c r="B20" s="13">
        <v>33932804</v>
      </c>
      <c r="C20" s="9">
        <f>HYPERLINK(_xlfn.CONCAT("https://pubmed.ncbi.nlm.nih.gov/",B20), B20)</f>
        <v>33932804</v>
      </c>
      <c r="D20" s="10" t="s">
        <v>879</v>
      </c>
      <c r="E20" s="8" t="s">
        <v>848</v>
      </c>
      <c r="F20" s="8" t="str">
        <f>IF(COUNTIF('Healthy (TIAB)'!A1997:A2891, B20) &gt; 0, "Yes", "No")</f>
        <v>No</v>
      </c>
    </row>
    <row r="21" spans="1:6" ht="32" x14ac:dyDescent="0.2">
      <c r="A21" s="13">
        <v>2021</v>
      </c>
      <c r="B21" s="13">
        <v>33536096</v>
      </c>
      <c r="C21" s="9">
        <f>HYPERLINK(_xlfn.CONCAT("https://pubmed.ncbi.nlm.nih.gov/",B21), B21)</f>
        <v>33536096</v>
      </c>
      <c r="D21" s="10" t="s">
        <v>788</v>
      </c>
      <c r="E21" s="8" t="s">
        <v>845</v>
      </c>
      <c r="F21" s="8" t="str">
        <f>IF(COUNTIF('Healthy (TIAB)'!A2000:A2894, B21) &gt; 0, "Yes", "No")</f>
        <v>No</v>
      </c>
    </row>
    <row r="22" spans="1:6" ht="48" x14ac:dyDescent="0.2">
      <c r="A22" s="13">
        <v>2021</v>
      </c>
      <c r="B22" s="13">
        <v>34459776</v>
      </c>
      <c r="C22" s="9">
        <f>HYPERLINK(_xlfn.CONCAT("https://pubmed.ncbi.nlm.nih.gov/",B22), B22)</f>
        <v>34459776</v>
      </c>
      <c r="D22" s="10" t="s">
        <v>762</v>
      </c>
      <c r="E22" s="8" t="s">
        <v>2030</v>
      </c>
      <c r="F22" s="8" t="str">
        <f>IF(COUNTIF('Healthy (TIAB)'!A2001:A2895, B22) &gt; 0, "Yes", "No")</f>
        <v>No</v>
      </c>
    </row>
    <row r="23" spans="1:6" ht="32" x14ac:dyDescent="0.2">
      <c r="A23" s="13">
        <v>2021</v>
      </c>
      <c r="B23" s="13">
        <v>32732154</v>
      </c>
      <c r="C23" s="9">
        <f>HYPERLINK(_xlfn.CONCAT("https://pubmed.ncbi.nlm.nih.gov/",B23), B23)</f>
        <v>32732154</v>
      </c>
      <c r="D23" s="10" t="s">
        <v>1702</v>
      </c>
      <c r="E23" s="8" t="s">
        <v>845</v>
      </c>
      <c r="F23" s="8" t="str">
        <f>IF(COUNTIF('Healthy (TIAB)'!A2002:A2896, B23) &gt; 0, "Yes", "No")</f>
        <v>No</v>
      </c>
    </row>
    <row r="24" spans="1:6" ht="32" x14ac:dyDescent="0.2">
      <c r="A24" s="13">
        <v>2021</v>
      </c>
      <c r="B24" s="13">
        <v>33413727</v>
      </c>
      <c r="C24" s="9">
        <f>HYPERLINK(_xlfn.CONCAT("https://pubmed.ncbi.nlm.nih.gov/",B24), B24)</f>
        <v>33413727</v>
      </c>
      <c r="D24" s="10" t="s">
        <v>880</v>
      </c>
      <c r="E24" s="8" t="s">
        <v>851</v>
      </c>
      <c r="F24" s="8" t="str">
        <f>IF(COUNTIF('Healthy (TIAB)'!A2005:A2899, B24) &gt; 0, "Yes", "No")</f>
        <v>No</v>
      </c>
    </row>
    <row r="25" spans="1:6" ht="64" x14ac:dyDescent="0.2">
      <c r="A25" s="13">
        <v>2021</v>
      </c>
      <c r="B25" s="13">
        <v>33670720</v>
      </c>
      <c r="C25" s="9">
        <f>HYPERLINK(_xlfn.CONCAT("https://pubmed.ncbi.nlm.nih.gov/",B25), B25)</f>
        <v>33670720</v>
      </c>
      <c r="D25" s="10" t="s">
        <v>883</v>
      </c>
      <c r="E25" s="8" t="s">
        <v>856</v>
      </c>
      <c r="F25" s="8" t="str">
        <f>IF(COUNTIF('Healthy (TIAB)'!A2007:A2901, B25) &gt; 0, "Yes", "No")</f>
        <v>No</v>
      </c>
    </row>
    <row r="26" spans="1:6" ht="48" x14ac:dyDescent="0.2">
      <c r="A26" s="13">
        <v>2021</v>
      </c>
      <c r="B26" s="13">
        <v>34371972</v>
      </c>
      <c r="C26" s="9">
        <f>HYPERLINK(_xlfn.CONCAT("https://pubmed.ncbi.nlm.nih.gov/",B26), B26)</f>
        <v>34371972</v>
      </c>
      <c r="D26" s="10" t="s">
        <v>892</v>
      </c>
      <c r="E26" s="8" t="s">
        <v>893</v>
      </c>
      <c r="F26" s="8" t="str">
        <f>IF(COUNTIF('Healthy (TIAB)'!A2009:A2903, B26) &gt; 0, "Yes", "No")</f>
        <v>No</v>
      </c>
    </row>
    <row r="27" spans="1:6" ht="32" x14ac:dyDescent="0.2">
      <c r="A27" s="13">
        <v>2021</v>
      </c>
      <c r="B27" s="13">
        <v>33781275</v>
      </c>
      <c r="C27" s="9">
        <f>HYPERLINK(_xlfn.CONCAT("https://pubmed.ncbi.nlm.nih.gov/",B27), B27)</f>
        <v>33781275</v>
      </c>
      <c r="D27" s="10" t="s">
        <v>2023</v>
      </c>
      <c r="E27" s="8" t="s">
        <v>1002</v>
      </c>
      <c r="F27" s="8" t="str">
        <f>IF(COUNTIF('Healthy (TIAB)'!A2010:A2904, B27) &gt; 0, "Yes", "No")</f>
        <v>No</v>
      </c>
    </row>
    <row r="28" spans="1:6" ht="48" x14ac:dyDescent="0.2">
      <c r="A28" s="13">
        <v>2021</v>
      </c>
      <c r="B28" s="13">
        <v>34293124</v>
      </c>
      <c r="C28" s="9">
        <f>HYPERLINK(_xlfn.CONCAT("https://pubmed.ncbi.nlm.nih.gov/",B28), B28)</f>
        <v>34293124</v>
      </c>
      <c r="D28" s="10" t="s">
        <v>896</v>
      </c>
      <c r="E28" s="8" t="s">
        <v>897</v>
      </c>
      <c r="F28" s="8" t="str">
        <f>IF(COUNTIF('Healthy (TIAB)'!A2011:A2905, B28) &gt; 0, "Yes", "No")</f>
        <v>No</v>
      </c>
    </row>
    <row r="29" spans="1:6" ht="48" x14ac:dyDescent="0.2">
      <c r="A29" s="13">
        <v>2021</v>
      </c>
      <c r="B29" s="13">
        <v>34202690</v>
      </c>
      <c r="C29" s="9">
        <f>HYPERLINK(_xlfn.CONCAT("https://pubmed.ncbi.nlm.nih.gov/",B29), B29)</f>
        <v>34202690</v>
      </c>
      <c r="D29" s="10" t="s">
        <v>898</v>
      </c>
      <c r="E29" s="8" t="s">
        <v>899</v>
      </c>
      <c r="F29" s="8" t="str">
        <f>IF(COUNTIF('Healthy (TIAB)'!A2013:A2907, B29) &gt; 0, "Yes", "No")</f>
        <v>No</v>
      </c>
    </row>
    <row r="30" spans="1:6" ht="32" x14ac:dyDescent="0.2">
      <c r="A30" s="13">
        <v>2021</v>
      </c>
      <c r="B30" s="13">
        <v>34327207</v>
      </c>
      <c r="C30" s="9">
        <f>HYPERLINK(_xlfn.CONCAT("https://pubmed.ncbi.nlm.nih.gov/",B30), B30)</f>
        <v>34327207</v>
      </c>
      <c r="D30" s="10" t="s">
        <v>765</v>
      </c>
      <c r="E30" s="8" t="s">
        <v>845</v>
      </c>
      <c r="F30" s="8" t="str">
        <f>IF(COUNTIF('Healthy (TIAB)'!A2016:A2910, B30) &gt; 0, "Yes", "No")</f>
        <v>No</v>
      </c>
    </row>
    <row r="31" spans="1:6" ht="48" x14ac:dyDescent="0.2">
      <c r="A31" s="13">
        <v>2020</v>
      </c>
      <c r="B31" s="13">
        <v>30827722</v>
      </c>
      <c r="C31" s="9">
        <f>HYPERLINK(_xlfn.CONCAT("https://pubmed.ncbi.nlm.nih.gov/",B31), B31)</f>
        <v>30827722</v>
      </c>
      <c r="D31" s="10" t="s">
        <v>905</v>
      </c>
      <c r="E31" s="8" t="s">
        <v>845</v>
      </c>
      <c r="F31" s="8" t="str">
        <f>IF(COUNTIF('Healthy (TIAB)'!A1930:A2824, B31) &gt; 0, "Yes", "No")</f>
        <v>No</v>
      </c>
    </row>
    <row r="32" spans="1:6" ht="32" x14ac:dyDescent="0.2">
      <c r="A32" s="13">
        <v>2020</v>
      </c>
      <c r="B32" s="13">
        <v>31290697</v>
      </c>
      <c r="C32" s="9">
        <f>HYPERLINK(_xlfn.CONCAT("https://pubmed.ncbi.nlm.nih.gov/",B32), B32)</f>
        <v>31290697</v>
      </c>
      <c r="D32" s="10" t="s">
        <v>906</v>
      </c>
      <c r="E32" s="8" t="s">
        <v>891</v>
      </c>
      <c r="F32" s="8" t="str">
        <f>IF(COUNTIF('Healthy (TIAB)'!A1952:A2846, B32) &gt; 0, "Yes", "No")</f>
        <v>No</v>
      </c>
    </row>
    <row r="33" spans="1:6" ht="32" x14ac:dyDescent="0.2">
      <c r="A33" s="13">
        <v>2020</v>
      </c>
      <c r="B33" s="13">
        <v>31784345</v>
      </c>
      <c r="C33" s="9">
        <f>HYPERLINK(_xlfn.CONCAT("https://pubmed.ncbi.nlm.nih.gov/",B33), B33)</f>
        <v>31784345</v>
      </c>
      <c r="D33" s="10" t="s">
        <v>457</v>
      </c>
      <c r="E33" s="8" t="s">
        <v>851</v>
      </c>
      <c r="F33" s="8" t="str">
        <f>IF(COUNTIF('Healthy (TIAB)'!A1968:A2862, B33) &gt; 0, "Yes", "No")</f>
        <v>No</v>
      </c>
    </row>
    <row r="34" spans="1:6" ht="48" x14ac:dyDescent="0.2">
      <c r="A34" s="13">
        <v>2020</v>
      </c>
      <c r="B34" s="13">
        <v>32167792</v>
      </c>
      <c r="C34" s="9">
        <f>HYPERLINK(_xlfn.CONCAT("https://pubmed.ncbi.nlm.nih.gov/",B34), B34)</f>
        <v>32167792</v>
      </c>
      <c r="D34" s="10" t="s">
        <v>912</v>
      </c>
      <c r="E34" s="8" t="s">
        <v>845</v>
      </c>
      <c r="F34" s="8" t="str">
        <f>IF(COUNTIF('Healthy (TIAB)'!A1981:A2875, B34) &gt; 0, "Yes", "No")</f>
        <v>No</v>
      </c>
    </row>
    <row r="35" spans="1:6" ht="48" x14ac:dyDescent="0.2">
      <c r="A35" s="13">
        <v>2020</v>
      </c>
      <c r="B35" s="13">
        <v>32787879</v>
      </c>
      <c r="C35" s="9">
        <f>HYPERLINK(_xlfn.CONCAT("https://pubmed.ncbi.nlm.nih.gov/",B35), B35)</f>
        <v>32787879</v>
      </c>
      <c r="D35" s="10" t="s">
        <v>1852</v>
      </c>
      <c r="E35" s="8" t="s">
        <v>875</v>
      </c>
      <c r="F35" s="8" t="str">
        <f>IF(COUNTIF('Healthy (TIAB)'!A1982:A2876, B35) &gt; 0, "Yes", "No")</f>
        <v>No</v>
      </c>
    </row>
    <row r="36" spans="1:6" ht="48" x14ac:dyDescent="0.2">
      <c r="A36" s="13">
        <v>2020</v>
      </c>
      <c r="B36" s="13">
        <v>32054543</v>
      </c>
      <c r="C36" s="9">
        <f>HYPERLINK(_xlfn.CONCAT("https://pubmed.ncbi.nlm.nih.gov/",B36), B36)</f>
        <v>32054543</v>
      </c>
      <c r="D36" s="10" t="s">
        <v>916</v>
      </c>
      <c r="E36" s="8" t="s">
        <v>845</v>
      </c>
      <c r="F36" s="8" t="str">
        <f>IF(COUNTIF('Healthy (TIAB)'!A1983:A2877, B36) &gt; 0, "Yes", "No")</f>
        <v>No</v>
      </c>
    </row>
    <row r="37" spans="1:6" ht="48" x14ac:dyDescent="0.2">
      <c r="A37" s="13">
        <v>2020</v>
      </c>
      <c r="B37" s="13">
        <v>32380746</v>
      </c>
      <c r="C37" s="9">
        <f>HYPERLINK(_xlfn.CONCAT("https://pubmed.ncbi.nlm.nih.gov/",B37), B37)</f>
        <v>32380746</v>
      </c>
      <c r="D37" s="10" t="s">
        <v>919</v>
      </c>
      <c r="E37" s="8" t="s">
        <v>845</v>
      </c>
      <c r="F37" s="8" t="str">
        <f>IF(COUNTIF('Healthy (TIAB)'!A1984:A2878, B37) &gt; 0, "Yes", "No")</f>
        <v>No</v>
      </c>
    </row>
    <row r="38" spans="1:6" ht="48" x14ac:dyDescent="0.2">
      <c r="A38" s="13">
        <v>2020</v>
      </c>
      <c r="B38" s="13">
        <v>32779505</v>
      </c>
      <c r="C38" s="9">
        <f>HYPERLINK(_xlfn.CONCAT("https://pubmed.ncbi.nlm.nih.gov/",B38), B38)</f>
        <v>32779505</v>
      </c>
      <c r="D38" s="10" t="s">
        <v>922</v>
      </c>
      <c r="E38" s="8" t="s">
        <v>893</v>
      </c>
      <c r="F38" s="8" t="str">
        <f>IF(COUNTIF('Healthy (TIAB)'!A1985:A2879, B38) &gt; 0, "Yes", "No")</f>
        <v>No</v>
      </c>
    </row>
    <row r="39" spans="1:6" ht="48" x14ac:dyDescent="0.2">
      <c r="A39" s="13">
        <v>2020</v>
      </c>
      <c r="B39" s="13">
        <v>32861211</v>
      </c>
      <c r="C39" s="9">
        <f>HYPERLINK(_xlfn.CONCAT("https://pubmed.ncbi.nlm.nih.gov/",B39), B39)</f>
        <v>32861211</v>
      </c>
      <c r="D39" s="10" t="s">
        <v>924</v>
      </c>
      <c r="E39" s="8" t="s">
        <v>853</v>
      </c>
      <c r="F39" s="8" t="str">
        <f>IF(COUNTIF('Healthy (TIAB)'!A1987:A2881, B39) &gt; 0, "Yes", "No")</f>
        <v>No</v>
      </c>
    </row>
    <row r="40" spans="1:6" ht="48" x14ac:dyDescent="0.2">
      <c r="A40" s="13">
        <v>2020</v>
      </c>
      <c r="B40" s="13">
        <v>32488098</v>
      </c>
      <c r="C40" s="9">
        <f>HYPERLINK(_xlfn.CONCAT("https://pubmed.ncbi.nlm.nih.gov/",B40), B40)</f>
        <v>32488098</v>
      </c>
      <c r="D40" s="10" t="s">
        <v>928</v>
      </c>
      <c r="E40" s="8" t="s">
        <v>845</v>
      </c>
      <c r="F40" s="8" t="str">
        <f>IF(COUNTIF('Healthy (TIAB)'!A1988:A2882, B40) &gt; 0, "Yes", "No")</f>
        <v>No</v>
      </c>
    </row>
    <row r="41" spans="1:6" ht="48" x14ac:dyDescent="0.2">
      <c r="A41" s="13">
        <v>2020</v>
      </c>
      <c r="B41" s="13">
        <v>33170239</v>
      </c>
      <c r="C41" s="9">
        <f>HYPERLINK(_xlfn.CONCAT("https://pubmed.ncbi.nlm.nih.gov/",B41), B41)</f>
        <v>33170239</v>
      </c>
      <c r="D41" s="10" t="s">
        <v>2019</v>
      </c>
      <c r="E41" s="8" t="s">
        <v>949</v>
      </c>
      <c r="F41" s="8" t="str">
        <f>IF(COUNTIF('Healthy (TIAB)'!A1991:A2885, B41) &gt; 0, "Yes", "No")</f>
        <v>No</v>
      </c>
    </row>
    <row r="42" spans="1:6" ht="32" x14ac:dyDescent="0.2">
      <c r="A42" s="13">
        <v>2020</v>
      </c>
      <c r="B42" s="13">
        <v>33396567</v>
      </c>
      <c r="C42" s="9">
        <f>HYPERLINK(_xlfn.CONCAT("https://pubmed.ncbi.nlm.nih.gov/",B42), B42)</f>
        <v>33396567</v>
      </c>
      <c r="D42" s="10" t="s">
        <v>2020</v>
      </c>
      <c r="E42" s="8" t="s">
        <v>845</v>
      </c>
      <c r="F42" s="8" t="str">
        <f>IF(COUNTIF('Healthy (TIAB)'!A1993:A2887, B42) &gt; 0, "Yes", "No")</f>
        <v>No</v>
      </c>
    </row>
    <row r="43" spans="1:6" ht="32" x14ac:dyDescent="0.2">
      <c r="A43" s="13">
        <v>2020</v>
      </c>
      <c r="B43" s="13">
        <v>33680026</v>
      </c>
      <c r="C43" s="9">
        <f>HYPERLINK(_xlfn.CONCAT("https://pubmed.ncbi.nlm.nih.gov/",B43), B43)</f>
        <v>33680026</v>
      </c>
      <c r="D43" s="10" t="s">
        <v>2021</v>
      </c>
      <c r="E43" s="8" t="s">
        <v>1236</v>
      </c>
      <c r="F43" s="8" t="str">
        <f>IF(COUNTIF('Healthy (TIAB)'!A1994:A2888, B43) &gt; 0, "Yes", "No")</f>
        <v>No</v>
      </c>
    </row>
    <row r="44" spans="1:6" ht="32" x14ac:dyDescent="0.2">
      <c r="A44" s="13">
        <v>2020</v>
      </c>
      <c r="B44" s="13">
        <v>32566179</v>
      </c>
      <c r="C44" s="9">
        <f>HYPERLINK(_xlfn.CONCAT("https://pubmed.ncbi.nlm.nih.gov/",B44), B44)</f>
        <v>32566179</v>
      </c>
      <c r="D44" s="10" t="s">
        <v>1701</v>
      </c>
      <c r="E44" s="8" t="s">
        <v>1242</v>
      </c>
      <c r="F44" s="8" t="str">
        <f>IF(COUNTIF('Healthy (TIAB)'!A1999:A2893, B44) &gt; 0, "Yes", "No")</f>
        <v>No</v>
      </c>
    </row>
    <row r="45" spans="1:6" ht="32" x14ac:dyDescent="0.2">
      <c r="A45" s="13">
        <v>2020</v>
      </c>
      <c r="B45" s="13">
        <v>32127335</v>
      </c>
      <c r="C45" s="9">
        <f>HYPERLINK(_xlfn.CONCAT("https://pubmed.ncbi.nlm.nih.gov/",B45), B45)</f>
        <v>32127335</v>
      </c>
      <c r="D45" s="10" t="s">
        <v>939</v>
      </c>
      <c r="E45" s="8" t="s">
        <v>893</v>
      </c>
      <c r="F45" s="8" t="str">
        <f>IF(COUNTIF('Healthy (TIAB)'!A2006:A2900, B45) &gt; 0, "Yes", "No")</f>
        <v>No</v>
      </c>
    </row>
    <row r="46" spans="1:6" ht="32" x14ac:dyDescent="0.2">
      <c r="A46" s="13">
        <v>2019</v>
      </c>
      <c r="B46" s="13">
        <v>30418579</v>
      </c>
      <c r="C46" s="9">
        <f>HYPERLINK(_xlfn.CONCAT("https://pubmed.ncbi.nlm.nih.gov/",B46), B46)</f>
        <v>30418579</v>
      </c>
      <c r="D46" s="10" t="s">
        <v>1947</v>
      </c>
      <c r="E46" s="8" t="s">
        <v>949</v>
      </c>
      <c r="F46" s="8" t="str">
        <f>IF(COUNTIF('Healthy (TIAB)'!A1571:A2465, B46) &gt; 0, "Yes", "No")</f>
        <v>No</v>
      </c>
    </row>
    <row r="47" spans="1:6" ht="48" x14ac:dyDescent="0.2">
      <c r="A47" s="13">
        <v>2019</v>
      </c>
      <c r="B47" s="13">
        <v>30735073</v>
      </c>
      <c r="C47" s="9">
        <f>HYPERLINK(_xlfn.CONCAT("https://pubmed.ncbi.nlm.nih.gov/",B47), B47)</f>
        <v>30735073</v>
      </c>
      <c r="D47" s="10" t="s">
        <v>473</v>
      </c>
      <c r="E47" s="8" t="s">
        <v>845</v>
      </c>
      <c r="F47" s="8" t="str">
        <f>IF(COUNTIF('Healthy (TIAB)'!A1590:A2484, B47) &gt; 0, "Yes", "No")</f>
        <v>No</v>
      </c>
    </row>
    <row r="48" spans="1:6" ht="32" x14ac:dyDescent="0.2">
      <c r="A48" s="13">
        <v>2019</v>
      </c>
      <c r="B48" s="13">
        <v>31323951</v>
      </c>
      <c r="C48" s="9">
        <f>HYPERLINK(_xlfn.CONCAT("https://pubmed.ncbi.nlm.nih.gov/",B48), B48)</f>
        <v>31323951</v>
      </c>
      <c r="D48" s="10" t="s">
        <v>465</v>
      </c>
      <c r="E48" s="8" t="s">
        <v>845</v>
      </c>
      <c r="F48" s="8" t="str">
        <f>IF(COUNTIF('Healthy (TIAB)'!A1731:A2625, B48) &gt; 0, "Yes", "No")</f>
        <v>No</v>
      </c>
    </row>
    <row r="49" spans="1:6" ht="48" x14ac:dyDescent="0.2">
      <c r="A49" s="13">
        <v>2019</v>
      </c>
      <c r="B49" s="13">
        <v>30511840</v>
      </c>
      <c r="C49" s="9">
        <f>HYPERLINK(_xlfn.CONCAT("https://pubmed.ncbi.nlm.nih.gov/",B49), B49)</f>
        <v>30511840</v>
      </c>
      <c r="D49" s="10" t="s">
        <v>1973</v>
      </c>
      <c r="E49" s="8" t="s">
        <v>858</v>
      </c>
      <c r="F49" s="8" t="str">
        <f>IF(COUNTIF('Healthy (TIAB)'!A1739:A2633, B49) &gt; 0, "Yes", "No")</f>
        <v>No</v>
      </c>
    </row>
    <row r="50" spans="1:6" ht="32" x14ac:dyDescent="0.2">
      <c r="A50" s="13">
        <v>2019</v>
      </c>
      <c r="B50" s="13">
        <v>31249227</v>
      </c>
      <c r="C50" s="9">
        <f>HYPERLINK(_xlfn.CONCAT("https://pubmed.ncbi.nlm.nih.gov/",B50), B50)</f>
        <v>31249227</v>
      </c>
      <c r="D50" s="10" t="s">
        <v>947</v>
      </c>
      <c r="E50" s="8" t="s">
        <v>856</v>
      </c>
      <c r="F50" s="8" t="str">
        <f>IF(COUNTIF('Healthy (TIAB)'!A1805:A2699, B50) &gt; 0, "Yes", "No")</f>
        <v>No</v>
      </c>
    </row>
    <row r="51" spans="1:6" ht="48" x14ac:dyDescent="0.2">
      <c r="A51" s="13">
        <v>2019</v>
      </c>
      <c r="B51" s="13">
        <v>30854986</v>
      </c>
      <c r="C51" s="9">
        <f>HYPERLINK(_xlfn.CONCAT("https://pubmed.ncbi.nlm.nih.gov/",B51), B51)</f>
        <v>30854986</v>
      </c>
      <c r="D51" s="10" t="s">
        <v>950</v>
      </c>
      <c r="E51" s="8" t="s">
        <v>951</v>
      </c>
      <c r="F51" s="8" t="str">
        <f>IF(COUNTIF('Healthy (TIAB)'!A1831:A2725, B51) &gt; 0, "Yes", "No")</f>
        <v>No</v>
      </c>
    </row>
    <row r="52" spans="1:6" ht="32" x14ac:dyDescent="0.2">
      <c r="A52" s="13">
        <v>2019</v>
      </c>
      <c r="B52" s="13">
        <v>31023432</v>
      </c>
      <c r="C52" s="9">
        <f>HYPERLINK(_xlfn.CONCAT("https://pubmed.ncbi.nlm.nih.gov/",B52), B52)</f>
        <v>31023432</v>
      </c>
      <c r="D52" s="10" t="s">
        <v>469</v>
      </c>
      <c r="E52" s="8" t="s">
        <v>869</v>
      </c>
      <c r="F52" s="8" t="str">
        <f>IF(COUNTIF('Healthy (TIAB)'!A1844:A2738, B52) &gt; 0, "Yes", "No")</f>
        <v>No</v>
      </c>
    </row>
    <row r="53" spans="1:6" ht="32" x14ac:dyDescent="0.2">
      <c r="A53" s="13">
        <v>2019</v>
      </c>
      <c r="B53" s="13">
        <v>31595295</v>
      </c>
      <c r="C53" s="9">
        <f>HYPERLINK(_xlfn.CONCAT("https://pubmed.ncbi.nlm.nih.gov/",B53), B53)</f>
        <v>31595295</v>
      </c>
      <c r="D53" s="10" t="s">
        <v>459</v>
      </c>
      <c r="E53" s="8" t="s">
        <v>845</v>
      </c>
      <c r="F53" s="8" t="str">
        <f>IF(COUNTIF('Healthy (TIAB)'!A1868:A2762, B53) &gt; 0, "Yes", "No")</f>
        <v>No</v>
      </c>
    </row>
    <row r="54" spans="1:6" ht="32" x14ac:dyDescent="0.2">
      <c r="A54" s="13">
        <v>2019</v>
      </c>
      <c r="B54" s="13">
        <v>31543373</v>
      </c>
      <c r="C54" s="9">
        <f>HYPERLINK(_xlfn.CONCAT("https://pubmed.ncbi.nlm.nih.gov/",B54), B54)</f>
        <v>31543373</v>
      </c>
      <c r="D54" s="10" t="s">
        <v>952</v>
      </c>
      <c r="E54" s="8" t="s">
        <v>856</v>
      </c>
      <c r="F54" s="8" t="str">
        <f>IF(COUNTIF('Healthy (TIAB)'!A1872:A2766, B54) &gt; 0, "Yes", "No")</f>
        <v>No</v>
      </c>
    </row>
    <row r="55" spans="1:6" ht="48" x14ac:dyDescent="0.2">
      <c r="A55" s="13">
        <v>2019</v>
      </c>
      <c r="B55" s="13">
        <v>30513433</v>
      </c>
      <c r="C55" s="9">
        <f>HYPERLINK(_xlfn.CONCAT("https://pubmed.ncbi.nlm.nih.gov/",B55), B55)</f>
        <v>30513433</v>
      </c>
      <c r="D55" s="10" t="s">
        <v>1676</v>
      </c>
      <c r="E55" s="8" t="s">
        <v>845</v>
      </c>
      <c r="F55" s="8" t="str">
        <f>IF(COUNTIF('Healthy (TIAB)'!A1890:A2784, B55) &gt; 0, "Yes", "No")</f>
        <v>No</v>
      </c>
    </row>
    <row r="56" spans="1:6" ht="32" x14ac:dyDescent="0.2">
      <c r="A56" s="13">
        <v>2019</v>
      </c>
      <c r="B56" s="13">
        <v>30584220</v>
      </c>
      <c r="C56" s="9">
        <f>HYPERLINK(_xlfn.CONCAT("https://pubmed.ncbi.nlm.nih.gov/",B56), B56)</f>
        <v>30584220</v>
      </c>
      <c r="D56" s="10" t="s">
        <v>953</v>
      </c>
      <c r="E56" s="8" t="s">
        <v>845</v>
      </c>
      <c r="F56" s="8" t="str">
        <f>IF(COUNTIF('Healthy (TIAB)'!A1900:A2794, B56) &gt; 0, "Yes", "No")</f>
        <v>No</v>
      </c>
    </row>
    <row r="57" spans="1:6" ht="32" x14ac:dyDescent="0.2">
      <c r="A57" s="13">
        <v>2019</v>
      </c>
      <c r="B57" s="13">
        <v>30519766</v>
      </c>
      <c r="C57" s="9">
        <f>HYPERLINK(_xlfn.CONCAT("https://pubmed.ncbi.nlm.nih.gov/",B57), B57)</f>
        <v>30519766</v>
      </c>
      <c r="D57" s="10" t="s">
        <v>1681</v>
      </c>
      <c r="E57" s="8" t="s">
        <v>845</v>
      </c>
      <c r="F57" s="8" t="str">
        <f>IF(COUNTIF('Healthy (TIAB)'!A1917:A2811, B57) &gt; 0, "Yes", "No")</f>
        <v>No</v>
      </c>
    </row>
    <row r="58" spans="1:6" ht="32" x14ac:dyDescent="0.2">
      <c r="A58" s="13">
        <v>2019</v>
      </c>
      <c r="B58" s="13">
        <v>30590877</v>
      </c>
      <c r="C58" s="9">
        <f>HYPERLINK(_xlfn.CONCAT("https://pubmed.ncbi.nlm.nih.gov/",B58), B58)</f>
        <v>30590877</v>
      </c>
      <c r="D58" s="10" t="s">
        <v>1804</v>
      </c>
      <c r="E58" s="8" t="s">
        <v>856</v>
      </c>
      <c r="F58" s="8" t="str">
        <f>IF(COUNTIF('Healthy (TIAB)'!A1921:A2815, B58) &gt; 0, "Yes", "No")</f>
        <v>No</v>
      </c>
    </row>
    <row r="59" spans="1:6" ht="48" x14ac:dyDescent="0.2">
      <c r="A59" s="13">
        <v>2019</v>
      </c>
      <c r="B59" s="13">
        <v>30900815</v>
      </c>
      <c r="C59" s="9">
        <f>HYPERLINK(_xlfn.CONCAT("https://pubmed.ncbi.nlm.nih.gov/",B59), B59)</f>
        <v>30900815</v>
      </c>
      <c r="D59" s="10" t="s">
        <v>955</v>
      </c>
      <c r="E59" s="8" t="s">
        <v>845</v>
      </c>
      <c r="F59" s="8" t="str">
        <f>IF(COUNTIF('Healthy (TIAB)'!A1922:A2816, B59) &gt; 0, "Yes", "No")</f>
        <v>No</v>
      </c>
    </row>
    <row r="60" spans="1:6" ht="32" x14ac:dyDescent="0.2">
      <c r="A60" s="13">
        <v>2019</v>
      </c>
      <c r="B60" s="13">
        <v>31454802</v>
      </c>
      <c r="C60" s="9">
        <f>HYPERLINK(_xlfn.CONCAT("https://pubmed.ncbi.nlm.nih.gov/",B60), B60)</f>
        <v>31454802</v>
      </c>
      <c r="D60" s="10" t="s">
        <v>2006</v>
      </c>
      <c r="E60" s="8" t="s">
        <v>899</v>
      </c>
      <c r="F60" s="8" t="str">
        <f>IF(COUNTIF('Healthy (TIAB)'!A1938:A2832, B60) &gt; 0, "Yes", "No")</f>
        <v>No</v>
      </c>
    </row>
    <row r="61" spans="1:6" ht="32" x14ac:dyDescent="0.2">
      <c r="A61" s="13">
        <v>2019</v>
      </c>
      <c r="B61" s="13">
        <v>31509674</v>
      </c>
      <c r="C61" s="9">
        <f>HYPERLINK(_xlfn.CONCAT("https://pubmed.ncbi.nlm.nih.gov/",B61), B61)</f>
        <v>31509674</v>
      </c>
      <c r="D61" s="10" t="s">
        <v>2008</v>
      </c>
      <c r="E61" s="8" t="s">
        <v>2029</v>
      </c>
      <c r="F61" s="8" t="str">
        <f>IF(COUNTIF('Healthy (TIAB)'!A1954:A2848, B61) &gt; 0, "Yes", "No")</f>
        <v>No</v>
      </c>
    </row>
    <row r="62" spans="1:6" ht="32" x14ac:dyDescent="0.2">
      <c r="A62" s="13">
        <v>2019</v>
      </c>
      <c r="B62" s="13">
        <v>30888593</v>
      </c>
      <c r="C62" s="9">
        <f>HYPERLINK(_xlfn.CONCAT("https://pubmed.ncbi.nlm.nih.gov/",B62), B62)</f>
        <v>30888593</v>
      </c>
      <c r="D62" s="10" t="s">
        <v>2014</v>
      </c>
      <c r="E62" s="8" t="s">
        <v>853</v>
      </c>
      <c r="F62" s="8" t="str">
        <f>IF(COUNTIF('Healthy (TIAB)'!A1964:A2858, B62) &gt; 0, "Yes", "No")</f>
        <v>No</v>
      </c>
    </row>
    <row r="63" spans="1:6" ht="32" x14ac:dyDescent="0.2">
      <c r="A63" s="13">
        <v>2019</v>
      </c>
      <c r="B63" s="13">
        <v>31956660</v>
      </c>
      <c r="C63" s="9">
        <f>HYPERLINK(_xlfn.CONCAT("https://pubmed.ncbi.nlm.nih.gov/",B63), B63)</f>
        <v>31956660</v>
      </c>
      <c r="D63" s="10" t="s">
        <v>958</v>
      </c>
      <c r="E63" s="8" t="s">
        <v>878</v>
      </c>
      <c r="F63" s="8" t="str">
        <f>IF(COUNTIF('Healthy (TIAB)'!A1971:A2865, B63) &gt; 0, "Yes", "No")</f>
        <v>No</v>
      </c>
    </row>
    <row r="64" spans="1:6" ht="32" x14ac:dyDescent="0.2">
      <c r="A64" s="13">
        <v>2019</v>
      </c>
      <c r="B64" s="13">
        <v>31153651</v>
      </c>
      <c r="C64" s="9">
        <f>HYPERLINK(_xlfn.CONCAT("https://pubmed.ncbi.nlm.nih.gov/",B64), B64)</f>
        <v>31153651</v>
      </c>
      <c r="D64" s="10" t="s">
        <v>461</v>
      </c>
      <c r="E64" s="8" t="s">
        <v>856</v>
      </c>
      <c r="F64" s="8" t="str">
        <f>IF(COUNTIF('Healthy (TIAB)'!A1979:A2873, B64) &gt; 0, "Yes", "No")</f>
        <v>No</v>
      </c>
    </row>
    <row r="65" spans="1:6" ht="32" x14ac:dyDescent="0.2">
      <c r="A65" s="13">
        <v>2019</v>
      </c>
      <c r="B65" s="13">
        <v>30125457</v>
      </c>
      <c r="C65" s="9">
        <f>HYPERLINK(_xlfn.CONCAT("https://pubmed.ncbi.nlm.nih.gov/",B65), B65)</f>
        <v>30125457</v>
      </c>
      <c r="D65" s="10" t="s">
        <v>960</v>
      </c>
      <c r="E65" s="8" t="s">
        <v>961</v>
      </c>
      <c r="F65" s="8" t="str">
        <f>IF(COUNTIF('Healthy (TIAB)'!A1980:A2874, B65) &gt; 0, "Yes", "No")</f>
        <v>No</v>
      </c>
    </row>
    <row r="66" spans="1:6" ht="32" x14ac:dyDescent="0.2">
      <c r="A66" s="13">
        <v>2019</v>
      </c>
      <c r="B66" s="13">
        <v>32549820</v>
      </c>
      <c r="C66" s="9">
        <f>HYPERLINK(_xlfn.CONCAT("https://pubmed.ncbi.nlm.nih.gov/",B66), B66)</f>
        <v>32549820</v>
      </c>
      <c r="D66" s="10" t="s">
        <v>962</v>
      </c>
      <c r="E66" s="8" t="s">
        <v>848</v>
      </c>
      <c r="F66" s="8" t="str">
        <f>IF(COUNTIF('Healthy (TIAB)'!A2003:A2897, B66) &gt; 0, "Yes", "No")</f>
        <v>No</v>
      </c>
    </row>
    <row r="67" spans="1:6" ht="32" x14ac:dyDescent="0.2">
      <c r="A67" s="13">
        <v>2018</v>
      </c>
      <c r="B67" s="13">
        <v>29864682</v>
      </c>
      <c r="C67" s="9">
        <f>HYPERLINK(_xlfn.CONCAT("https://pubmed.ncbi.nlm.nih.gov/",B67), B67)</f>
        <v>29864682</v>
      </c>
      <c r="D67" s="10" t="s">
        <v>967</v>
      </c>
      <c r="E67" s="8" t="s">
        <v>853</v>
      </c>
      <c r="F67" s="8" t="str">
        <f>IF(COUNTIF('Healthy (TIAB)'!A1564:A2458, B67) &gt; 0, "Yes", "No")</f>
        <v>No</v>
      </c>
    </row>
    <row r="68" spans="1:6" ht="64" x14ac:dyDescent="0.2">
      <c r="A68" s="13">
        <v>2018</v>
      </c>
      <c r="B68" s="13">
        <v>29385062</v>
      </c>
      <c r="C68" s="9">
        <f>HYPERLINK(_xlfn.CONCAT("https://pubmed.ncbi.nlm.nih.gov/",B68), B68)</f>
        <v>29385062</v>
      </c>
      <c r="D68" s="10" t="s">
        <v>969</v>
      </c>
      <c r="E68" s="8" t="s">
        <v>875</v>
      </c>
      <c r="F68" s="8" t="str">
        <f>IF(COUNTIF('Healthy (TIAB)'!A1568:A2462, B68) &gt; 0, "Yes", "No")</f>
        <v>No</v>
      </c>
    </row>
    <row r="69" spans="1:6" ht="32" x14ac:dyDescent="0.2">
      <c r="A69" s="13">
        <v>2018</v>
      </c>
      <c r="B69" s="13">
        <v>29673104</v>
      </c>
      <c r="C69" s="9">
        <f>HYPERLINK(_xlfn.CONCAT("https://pubmed.ncbi.nlm.nih.gov/",B69), B69)</f>
        <v>29673104</v>
      </c>
      <c r="D69" s="10" t="s">
        <v>485</v>
      </c>
      <c r="E69" s="8" t="s">
        <v>845</v>
      </c>
      <c r="F69" s="8" t="str">
        <f>IF(COUNTIF('Healthy (TIAB)'!A1615:A2509, B69) &gt; 0, "Yes", "No")</f>
        <v>No</v>
      </c>
    </row>
    <row r="70" spans="1:6" ht="48" x14ac:dyDescent="0.2">
      <c r="A70" s="13">
        <v>2018</v>
      </c>
      <c r="B70" s="13">
        <v>29552010</v>
      </c>
      <c r="C70" s="9">
        <f>HYPERLINK(_xlfn.CONCAT("https://pubmed.ncbi.nlm.nih.gov/",B70), B70)</f>
        <v>29552010</v>
      </c>
      <c r="D70" s="10" t="s">
        <v>974</v>
      </c>
      <c r="E70" s="8" t="s">
        <v>893</v>
      </c>
      <c r="F70" s="8" t="str">
        <f>IF(COUNTIF('Healthy (TIAB)'!A1628:A2522, B70) &gt; 0, "Yes", "No")</f>
        <v>No</v>
      </c>
    </row>
    <row r="71" spans="1:6" ht="32" x14ac:dyDescent="0.2">
      <c r="A71" s="13">
        <v>2018</v>
      </c>
      <c r="B71" s="13">
        <v>29884682</v>
      </c>
      <c r="C71" s="9">
        <f>HYPERLINK(_xlfn.CONCAT("https://pubmed.ncbi.nlm.nih.gov/",B71), B71)</f>
        <v>29884682</v>
      </c>
      <c r="D71" s="10" t="s">
        <v>976</v>
      </c>
      <c r="E71" s="8" t="s">
        <v>977</v>
      </c>
      <c r="F71" s="8" t="str">
        <f>IF(COUNTIF('Healthy (TIAB)'!A1648:A2542, B71) &gt; 0, "Yes", "No")</f>
        <v>No</v>
      </c>
    </row>
    <row r="72" spans="1:6" ht="32" x14ac:dyDescent="0.2">
      <c r="A72" s="13">
        <v>2018</v>
      </c>
      <c r="B72" s="13">
        <v>30324119</v>
      </c>
      <c r="C72" s="9">
        <f>HYPERLINK(_xlfn.CONCAT("https://pubmed.ncbi.nlm.nih.gov/",B72), B72)</f>
        <v>30324119</v>
      </c>
      <c r="D72" s="10" t="s">
        <v>979</v>
      </c>
      <c r="E72" s="8" t="s">
        <v>851</v>
      </c>
      <c r="F72" s="8" t="str">
        <f>IF(COUNTIF('Healthy (TIAB)'!A1715:A2609, B72) &gt; 0, "Yes", "No")</f>
        <v>No</v>
      </c>
    </row>
    <row r="73" spans="1:6" ht="48" x14ac:dyDescent="0.2">
      <c r="A73" s="13">
        <v>2018</v>
      </c>
      <c r="B73" s="13">
        <v>30572894</v>
      </c>
      <c r="C73" s="9">
        <f>HYPERLINK(_xlfn.CONCAT("https://pubmed.ncbi.nlm.nih.gov/",B73), B73)</f>
        <v>30572894</v>
      </c>
      <c r="D73" s="10" t="s">
        <v>980</v>
      </c>
      <c r="E73" s="8" t="s">
        <v>902</v>
      </c>
      <c r="F73" s="8" t="str">
        <f>IF(COUNTIF('Healthy (TIAB)'!A1733:A2627, B73) &gt; 0, "Yes", "No")</f>
        <v>No</v>
      </c>
    </row>
    <row r="74" spans="1:6" ht="32" x14ac:dyDescent="0.2">
      <c r="A74" s="13">
        <v>2018</v>
      </c>
      <c r="B74" s="13">
        <v>30279397</v>
      </c>
      <c r="C74" s="9">
        <f>HYPERLINK(_xlfn.CONCAT("https://pubmed.ncbi.nlm.nih.gov/",B74), B74)</f>
        <v>30279397</v>
      </c>
      <c r="D74" s="10" t="s">
        <v>1983</v>
      </c>
      <c r="E74" s="8" t="s">
        <v>1297</v>
      </c>
      <c r="F74" s="8" t="str">
        <f>IF(COUNTIF('Healthy (TIAB)'!A1786:A2680, B74) &gt; 0, "Yes", "No")</f>
        <v>No</v>
      </c>
    </row>
    <row r="75" spans="1:6" ht="32" x14ac:dyDescent="0.2">
      <c r="A75" s="13">
        <v>2018</v>
      </c>
      <c r="B75" s="13">
        <v>29362766</v>
      </c>
      <c r="C75" s="9">
        <f>HYPERLINK(_xlfn.CONCAT("https://pubmed.ncbi.nlm.nih.gov/",B75), B75)</f>
        <v>29362766</v>
      </c>
      <c r="D75" s="10" t="s">
        <v>982</v>
      </c>
      <c r="E75" s="8" t="s">
        <v>845</v>
      </c>
      <c r="F75" s="8" t="str">
        <f>IF(COUNTIF('Healthy (TIAB)'!A1887:A2781, B75) &gt; 0, "Yes", "No")</f>
        <v>No</v>
      </c>
    </row>
    <row r="76" spans="1:6" ht="48" x14ac:dyDescent="0.2">
      <c r="A76" s="13">
        <v>2018</v>
      </c>
      <c r="B76" s="13">
        <v>29544483</v>
      </c>
      <c r="C76" s="9">
        <f>HYPERLINK(_xlfn.CONCAT("https://pubmed.ncbi.nlm.nih.gov/",B76), B76)</f>
        <v>29544483</v>
      </c>
      <c r="D76" s="10" t="s">
        <v>983</v>
      </c>
      <c r="E76" s="8" t="s">
        <v>850</v>
      </c>
      <c r="F76" s="8" t="str">
        <f>IF(COUNTIF('Healthy (TIAB)'!A1891:A2785, B76) &gt; 0, "Yes", "No")</f>
        <v>No</v>
      </c>
    </row>
    <row r="77" spans="1:6" ht="48" x14ac:dyDescent="0.2">
      <c r="A77" s="13">
        <v>2018</v>
      </c>
      <c r="B77" s="13">
        <v>29093399</v>
      </c>
      <c r="C77" s="9">
        <f>HYPERLINK(_xlfn.CONCAT("https://pubmed.ncbi.nlm.nih.gov/",B77), B77)</f>
        <v>29093399</v>
      </c>
      <c r="D77" s="10" t="s">
        <v>986</v>
      </c>
      <c r="E77" s="8" t="s">
        <v>848</v>
      </c>
      <c r="F77" s="8" t="str">
        <f>IF(COUNTIF('Healthy (TIAB)'!A1911:A2805, B77) &gt; 0, "Yes", "No")</f>
        <v>No</v>
      </c>
    </row>
    <row r="78" spans="1:6" ht="48" x14ac:dyDescent="0.2">
      <c r="A78" s="13">
        <v>2018</v>
      </c>
      <c r="B78" s="13">
        <v>29329042</v>
      </c>
      <c r="C78" s="9">
        <f>HYPERLINK(_xlfn.CONCAT("https://pubmed.ncbi.nlm.nih.gov/",B78), B78)</f>
        <v>29329042</v>
      </c>
      <c r="D78" s="10" t="s">
        <v>995</v>
      </c>
      <c r="E78" s="8" t="s">
        <v>851</v>
      </c>
      <c r="F78" s="8" t="str">
        <f>IF(COUNTIF('Healthy (TIAB)'!A1978:A2872, B78) &gt; 0, "Yes", "No")</f>
        <v>No</v>
      </c>
    </row>
    <row r="79" spans="1:6" ht="32" x14ac:dyDescent="0.2">
      <c r="A79" s="13">
        <v>2018</v>
      </c>
      <c r="B79" s="13">
        <v>28648475</v>
      </c>
      <c r="C79" s="9">
        <f>HYPERLINK(_xlfn.CONCAT("https://pubmed.ncbi.nlm.nih.gov/",B79), B79)</f>
        <v>28648475</v>
      </c>
      <c r="D79" s="10" t="s">
        <v>997</v>
      </c>
      <c r="E79" s="8" t="s">
        <v>951</v>
      </c>
      <c r="F79" s="8" t="str">
        <f>IF(COUNTIF('Healthy (TIAB)'!A2012:A2906, B79) &gt; 0, "Yes", "No")</f>
        <v>No</v>
      </c>
    </row>
    <row r="80" spans="1:6" ht="32" x14ac:dyDescent="0.2">
      <c r="A80" s="13">
        <v>2017</v>
      </c>
      <c r="B80" s="13">
        <v>28549983</v>
      </c>
      <c r="C80" s="9">
        <f>HYPERLINK(_xlfn.CONCAT("https://pubmed.ncbi.nlm.nih.gov/",B80), B80)</f>
        <v>28549983</v>
      </c>
      <c r="D80" s="10" t="s">
        <v>1942</v>
      </c>
      <c r="E80" s="8" t="s">
        <v>1861</v>
      </c>
      <c r="F80" s="8" t="str">
        <f>IF(COUNTIF('Healthy (TIAB)'!A1558:A2452, B80) &gt; 0, "Yes", "No")</f>
        <v>No</v>
      </c>
    </row>
    <row r="81" spans="1:6" ht="32" x14ac:dyDescent="0.2">
      <c r="A81" s="13">
        <v>2017</v>
      </c>
      <c r="B81" s="13">
        <v>28457318</v>
      </c>
      <c r="C81" s="9">
        <f>HYPERLINK(_xlfn.CONCAT("https://pubmed.ncbi.nlm.nih.gov/",B81), B81)</f>
        <v>28457318</v>
      </c>
      <c r="D81" s="10" t="s">
        <v>1001</v>
      </c>
      <c r="E81" s="8" t="s">
        <v>1002</v>
      </c>
      <c r="F81" s="8" t="str">
        <f>IF(COUNTIF('Healthy (TIAB)'!A1602:A2496, B81) &gt; 0, "Yes", "No")</f>
        <v>No</v>
      </c>
    </row>
    <row r="82" spans="1:6" ht="32" x14ac:dyDescent="0.2">
      <c r="A82" s="13">
        <v>2017</v>
      </c>
      <c r="B82" s="13">
        <v>28112528</v>
      </c>
      <c r="C82" s="9">
        <f>HYPERLINK(_xlfn.CONCAT("https://pubmed.ncbi.nlm.nih.gov/",B82), B82)</f>
        <v>28112528</v>
      </c>
      <c r="D82" s="10" t="s">
        <v>1005</v>
      </c>
      <c r="E82" s="8" t="s">
        <v>851</v>
      </c>
      <c r="F82" s="8" t="str">
        <f>IF(COUNTIF('Healthy (TIAB)'!A1614:A2508, B82) &gt; 0, "Yes", "No")</f>
        <v>No</v>
      </c>
    </row>
    <row r="83" spans="1:6" ht="32" x14ac:dyDescent="0.2">
      <c r="A83" s="13">
        <v>2017</v>
      </c>
      <c r="B83" s="13">
        <v>28294174</v>
      </c>
      <c r="C83" s="9">
        <f>HYPERLINK(_xlfn.CONCAT("https://pubmed.ncbi.nlm.nih.gov/",B83), B83)</f>
        <v>28294174</v>
      </c>
      <c r="D83" s="10" t="s">
        <v>1008</v>
      </c>
      <c r="E83" s="8" t="s">
        <v>1009</v>
      </c>
      <c r="F83" s="8" t="str">
        <f>IF(COUNTIF('Healthy (TIAB)'!A1623:A2517, B83) &gt; 0, "Yes", "No")</f>
        <v>No</v>
      </c>
    </row>
    <row r="84" spans="1:6" ht="48" x14ac:dyDescent="0.2">
      <c r="A84" s="13">
        <v>2017</v>
      </c>
      <c r="B84" s="13">
        <v>28710178</v>
      </c>
      <c r="C84" s="9">
        <f>HYPERLINK(_xlfn.CONCAT("https://pubmed.ncbi.nlm.nih.gov/",B84), B84)</f>
        <v>28710178</v>
      </c>
      <c r="D84" s="10" t="s">
        <v>1010</v>
      </c>
      <c r="E84" s="8" t="s">
        <v>891</v>
      </c>
      <c r="F84" s="8" t="str">
        <f>IF(COUNTIF('Healthy (TIAB)'!A1634:A2528, B84) &gt; 0, "Yes", "No")</f>
        <v>No</v>
      </c>
    </row>
    <row r="85" spans="1:6" ht="48" x14ac:dyDescent="0.2">
      <c r="A85" s="13">
        <v>2017</v>
      </c>
      <c r="B85" s="13">
        <v>29246960</v>
      </c>
      <c r="C85" s="9">
        <f>HYPERLINK(_xlfn.CONCAT("https://pubmed.ncbi.nlm.nih.gov/",B85), B85)</f>
        <v>29246960</v>
      </c>
      <c r="D85" s="10" t="s">
        <v>1012</v>
      </c>
      <c r="E85" s="8" t="s">
        <v>1013</v>
      </c>
      <c r="F85" s="8" t="str">
        <f>IF(COUNTIF('Healthy (TIAB)'!A1637:A2531, B85) &gt; 0, "Yes", "No")</f>
        <v>No</v>
      </c>
    </row>
    <row r="86" spans="1:6" ht="32" x14ac:dyDescent="0.2">
      <c r="A86" s="13">
        <v>2017</v>
      </c>
      <c r="B86" s="13">
        <v>28379038</v>
      </c>
      <c r="C86" s="9">
        <f>HYPERLINK(_xlfn.CONCAT("https://pubmed.ncbi.nlm.nih.gov/",B86), B86)</f>
        <v>28379038</v>
      </c>
      <c r="D86" s="10" t="s">
        <v>1014</v>
      </c>
      <c r="E86" s="8" t="s">
        <v>977</v>
      </c>
      <c r="F86" s="8" t="str">
        <f>IF(COUNTIF('Healthy (TIAB)'!A1645:A2539, B86) &gt; 0, "Yes", "No")</f>
        <v>No</v>
      </c>
    </row>
    <row r="87" spans="1:6" ht="48" x14ac:dyDescent="0.2">
      <c r="A87" s="13">
        <v>2017</v>
      </c>
      <c r="B87" s="13">
        <v>27876342</v>
      </c>
      <c r="C87" s="9">
        <f>HYPERLINK(_xlfn.CONCAT("https://pubmed.ncbi.nlm.nih.gov/",B87), B87)</f>
        <v>27876342</v>
      </c>
      <c r="D87" s="10" t="s">
        <v>1019</v>
      </c>
      <c r="E87" s="8" t="s">
        <v>856</v>
      </c>
      <c r="F87" s="8" t="str">
        <f>IF(COUNTIF('Healthy (TIAB)'!A1725:A2619, B87) &gt; 0, "Yes", "No")</f>
        <v>No</v>
      </c>
    </row>
    <row r="88" spans="1:6" ht="48" x14ac:dyDescent="0.2">
      <c r="A88" s="13">
        <v>2017</v>
      </c>
      <c r="B88" s="13">
        <v>29282085</v>
      </c>
      <c r="C88" s="9">
        <f>HYPERLINK(_xlfn.CONCAT("https://pubmed.ncbi.nlm.nih.gov/",B88), B88)</f>
        <v>29282085</v>
      </c>
      <c r="D88" s="10" t="s">
        <v>1020</v>
      </c>
      <c r="E88" s="8" t="s">
        <v>845</v>
      </c>
      <c r="F88" s="8" t="str">
        <f>IF(COUNTIF('Healthy (TIAB)'!A1741:A2635, B88) &gt; 0, "Yes", "No")</f>
        <v>No</v>
      </c>
    </row>
    <row r="89" spans="1:6" ht="32" x14ac:dyDescent="0.2">
      <c r="A89" s="13">
        <v>2017</v>
      </c>
      <c r="B89" s="13">
        <v>29066159</v>
      </c>
      <c r="C89" s="9">
        <f>HYPERLINK(_xlfn.CONCAT("https://pubmed.ncbi.nlm.nih.gov/",B89), B89)</f>
        <v>29066159</v>
      </c>
      <c r="D89" s="10" t="s">
        <v>1021</v>
      </c>
      <c r="E89" s="8" t="s">
        <v>856</v>
      </c>
      <c r="F89" s="8" t="str">
        <f>IF(COUNTIF('Healthy (TIAB)'!A1743:A2637, B89) &gt; 0, "Yes", "No")</f>
        <v>No</v>
      </c>
    </row>
    <row r="90" spans="1:6" ht="32" x14ac:dyDescent="0.2">
      <c r="A90" s="13">
        <v>2017</v>
      </c>
      <c r="B90" s="13">
        <v>28541926</v>
      </c>
      <c r="C90" s="9">
        <f>HYPERLINK(_xlfn.CONCAT("https://pubmed.ncbi.nlm.nih.gov/",B90), B90)</f>
        <v>28541926</v>
      </c>
      <c r="D90" s="10" t="s">
        <v>1023</v>
      </c>
      <c r="E90" s="8" t="s">
        <v>856</v>
      </c>
      <c r="F90" s="8" t="str">
        <f>IF(COUNTIF('Healthy (TIAB)'!A1745:A2639, B90) &gt; 0, "Yes", "No")</f>
        <v>No</v>
      </c>
    </row>
    <row r="91" spans="1:6" ht="32" x14ac:dyDescent="0.2">
      <c r="A91" s="13">
        <v>2017</v>
      </c>
      <c r="B91" s="13">
        <v>28063515</v>
      </c>
      <c r="C91" s="9">
        <f>HYPERLINK(_xlfn.CONCAT("https://pubmed.ncbi.nlm.nih.gov/",B91), B91)</f>
        <v>28063515</v>
      </c>
      <c r="D91" s="10" t="s">
        <v>1030</v>
      </c>
      <c r="E91" s="8" t="s">
        <v>966</v>
      </c>
      <c r="F91" s="8" t="str">
        <f>IF(COUNTIF('Healthy (TIAB)'!A1895:A2789, B91) &gt; 0, "Yes", "No")</f>
        <v>No</v>
      </c>
    </row>
    <row r="92" spans="1:6" ht="48" x14ac:dyDescent="0.2">
      <c r="A92" s="13">
        <v>2017</v>
      </c>
      <c r="B92" s="13">
        <v>28835761</v>
      </c>
      <c r="C92" s="9">
        <f>HYPERLINK(_xlfn.CONCAT("https://pubmed.ncbi.nlm.nih.gov/",B92), B92)</f>
        <v>28835761</v>
      </c>
      <c r="D92" s="10" t="s">
        <v>2003</v>
      </c>
      <c r="E92" s="8" t="s">
        <v>1025</v>
      </c>
      <c r="F92" s="8" t="str">
        <f>IF(COUNTIF('Healthy (TIAB)'!A1910:A2804, B92) &gt; 0, "Yes", "No")</f>
        <v>No</v>
      </c>
    </row>
    <row r="93" spans="1:6" ht="32" x14ac:dyDescent="0.2">
      <c r="A93" s="13">
        <v>2017</v>
      </c>
      <c r="B93" s="13">
        <v>28515269</v>
      </c>
      <c r="C93" s="9">
        <f>HYPERLINK(_xlfn.CONCAT("https://pubmed.ncbi.nlm.nih.gov/",B93), B93)</f>
        <v>28515269</v>
      </c>
      <c r="D93" s="10" t="s">
        <v>2005</v>
      </c>
      <c r="E93" s="8" t="s">
        <v>848</v>
      </c>
      <c r="F93" s="8" t="str">
        <f>IF(COUNTIF('Healthy (TIAB)'!A1931:A2825, B93) &gt; 0, "Yes", "No")</f>
        <v>No</v>
      </c>
    </row>
    <row r="94" spans="1:6" ht="32" x14ac:dyDescent="0.2">
      <c r="A94" s="13">
        <v>2017</v>
      </c>
      <c r="B94" s="13">
        <v>29683134</v>
      </c>
      <c r="C94" s="9">
        <f>HYPERLINK(_xlfn.CONCAT("https://pubmed.ncbi.nlm.nih.gov/",B94), B94)</f>
        <v>29683134</v>
      </c>
      <c r="D94" s="10" t="s">
        <v>487</v>
      </c>
      <c r="E94" s="8" t="s">
        <v>845</v>
      </c>
      <c r="F94" s="8" t="str">
        <f>IF(COUNTIF('Healthy (TIAB)'!A1932:A2826, B94) &gt; 0, "Yes", "No")</f>
        <v>No</v>
      </c>
    </row>
    <row r="95" spans="1:6" ht="32" x14ac:dyDescent="0.2">
      <c r="A95" s="13">
        <v>2017</v>
      </c>
      <c r="B95" s="13">
        <v>29034644</v>
      </c>
      <c r="C95" s="9">
        <f>HYPERLINK(_xlfn.CONCAT("https://pubmed.ncbi.nlm.nih.gov/",B95), B95)</f>
        <v>29034644</v>
      </c>
      <c r="D95" s="10" t="s">
        <v>1035</v>
      </c>
      <c r="E95" s="8" t="s">
        <v>851</v>
      </c>
      <c r="F95" s="8" t="str">
        <f>IF(COUNTIF('Healthy (TIAB)'!A1937:A2831, B95) &gt; 0, "Yes", "No")</f>
        <v>No</v>
      </c>
    </row>
    <row r="96" spans="1:6" ht="64" x14ac:dyDescent="0.2">
      <c r="A96" s="13">
        <v>2017</v>
      </c>
      <c r="B96" s="13">
        <v>27913872</v>
      </c>
      <c r="C96" s="9">
        <f>HYPERLINK(_xlfn.CONCAT("https://pubmed.ncbi.nlm.nih.gov/",B96), B96)</f>
        <v>27913872</v>
      </c>
      <c r="D96" s="10" t="s">
        <v>1036</v>
      </c>
      <c r="E96" s="8" t="s">
        <v>853</v>
      </c>
      <c r="F96" s="8" t="str">
        <f>IF(COUNTIF('Healthy (TIAB)'!A1939:A2833, B96) &gt; 0, "Yes", "No")</f>
        <v>No</v>
      </c>
    </row>
    <row r="97" spans="1:6" ht="32" x14ac:dyDescent="0.2">
      <c r="A97" s="13">
        <v>2017</v>
      </c>
      <c r="B97" s="13">
        <v>28282585</v>
      </c>
      <c r="C97" s="9">
        <f>HYPERLINK(_xlfn.CONCAT("https://pubmed.ncbi.nlm.nih.gov/",B97), B97)</f>
        <v>28282585</v>
      </c>
      <c r="D97" s="10" t="s">
        <v>1039</v>
      </c>
      <c r="E97" s="8" t="s">
        <v>887</v>
      </c>
      <c r="F97" s="8" t="str">
        <f>IF(COUNTIF('Healthy (TIAB)'!A1946:A2840, B97) &gt; 0, "Yes", "No")</f>
        <v>No</v>
      </c>
    </row>
    <row r="98" spans="1:6" ht="32" x14ac:dyDescent="0.2">
      <c r="A98" s="13">
        <v>2017</v>
      </c>
      <c r="B98" s="13">
        <v>28068596</v>
      </c>
      <c r="C98" s="9">
        <f>HYPERLINK(_xlfn.CONCAT("https://pubmed.ncbi.nlm.nih.gov/",B98), B98)</f>
        <v>28068596</v>
      </c>
      <c r="D98" s="10" t="s">
        <v>2009</v>
      </c>
      <c r="E98" s="8" t="s">
        <v>887</v>
      </c>
      <c r="F98" s="8" t="str">
        <f>IF(COUNTIF('Healthy (TIAB)'!A1957:A2851, B98) &gt; 0, "Yes", "No")</f>
        <v>No</v>
      </c>
    </row>
    <row r="99" spans="1:6" ht="48" x14ac:dyDescent="0.2">
      <c r="A99" s="13">
        <v>2016</v>
      </c>
      <c r="B99" s="13">
        <v>27955663</v>
      </c>
      <c r="C99" s="9">
        <f>HYPERLINK(_xlfn.CONCAT("https://pubmed.ncbi.nlm.nih.gov/",B99), B99)</f>
        <v>27955663</v>
      </c>
      <c r="D99" s="10" t="s">
        <v>1941</v>
      </c>
      <c r="E99" s="8" t="s">
        <v>850</v>
      </c>
      <c r="F99" s="8" t="str">
        <f>IF(COUNTIF('Healthy (TIAB)'!A1557:A2451, B99) &gt; 0, "Yes", "No")</f>
        <v>No</v>
      </c>
    </row>
    <row r="100" spans="1:6" ht="32" x14ac:dyDescent="0.2">
      <c r="A100" s="13">
        <v>2016</v>
      </c>
      <c r="B100" s="13">
        <v>27121596</v>
      </c>
      <c r="C100" s="9">
        <f>HYPERLINK(_xlfn.CONCAT("https://pubmed.ncbi.nlm.nih.gov/",B100), B100)</f>
        <v>27121596</v>
      </c>
      <c r="D100" s="10" t="s">
        <v>618</v>
      </c>
      <c r="E100" s="8" t="s">
        <v>891</v>
      </c>
      <c r="F100" s="8" t="str">
        <f>IF(COUNTIF('Healthy (TIAB)'!A1560:A2454, B100) &gt; 0, "Yes", "No")</f>
        <v>No</v>
      </c>
    </row>
    <row r="101" spans="1:6" ht="32" x14ac:dyDescent="0.2">
      <c r="A101" s="13">
        <v>2016</v>
      </c>
      <c r="B101" s="13">
        <v>25747955</v>
      </c>
      <c r="C101" s="9">
        <f>HYPERLINK(_xlfn.CONCAT("https://pubmed.ncbi.nlm.nih.gov/",B101), B101)</f>
        <v>25747955</v>
      </c>
      <c r="D101" s="10" t="s">
        <v>1946</v>
      </c>
      <c r="E101" s="8" t="s">
        <v>875</v>
      </c>
      <c r="F101" s="8" t="str">
        <f>IF(COUNTIF('Healthy (TIAB)'!A1570:A2464, B101) &gt; 0, "Yes", "No")</f>
        <v>No</v>
      </c>
    </row>
    <row r="102" spans="1:6" ht="48" x14ac:dyDescent="0.2">
      <c r="A102" s="13">
        <v>2016</v>
      </c>
      <c r="B102" s="13">
        <v>26667367</v>
      </c>
      <c r="C102" s="9">
        <f>HYPERLINK(_xlfn.CONCAT("https://pubmed.ncbi.nlm.nih.gov/",B102), B102)</f>
        <v>26667367</v>
      </c>
      <c r="D102" s="10" t="s">
        <v>1050</v>
      </c>
      <c r="E102" s="8" t="s">
        <v>853</v>
      </c>
      <c r="F102" s="8" t="str">
        <f>IF(COUNTIF('Healthy (TIAB)'!A1584:A2478, B102) &gt; 0, "Yes", "No")</f>
        <v>No</v>
      </c>
    </row>
    <row r="103" spans="1:6" ht="48" x14ac:dyDescent="0.2">
      <c r="A103" s="13">
        <v>2016</v>
      </c>
      <c r="B103" s="13">
        <v>27440746</v>
      </c>
      <c r="C103" s="9">
        <f>HYPERLINK(_xlfn.CONCAT("https://pubmed.ncbi.nlm.nih.gov/",B103), B103)</f>
        <v>27440746</v>
      </c>
      <c r="D103" s="10" t="s">
        <v>446</v>
      </c>
      <c r="E103" s="8" t="s">
        <v>845</v>
      </c>
      <c r="F103" s="8" t="str">
        <f>IF(COUNTIF('Healthy (TIAB)'!A1592:A2486, B103) &gt; 0, "Yes", "No")</f>
        <v>No</v>
      </c>
    </row>
    <row r="104" spans="1:6" ht="80" x14ac:dyDescent="0.2">
      <c r="A104" s="13">
        <v>2016</v>
      </c>
      <c r="B104" s="13">
        <v>27565734</v>
      </c>
      <c r="C104" s="9">
        <f>HYPERLINK(_xlfn.CONCAT("https://pubmed.ncbi.nlm.nih.gov/",B104), B104)</f>
        <v>27565734</v>
      </c>
      <c r="D104" s="10" t="s">
        <v>1055</v>
      </c>
      <c r="E104" s="8" t="s">
        <v>853</v>
      </c>
      <c r="F104" s="8" t="str">
        <f>IF(COUNTIF('Healthy (TIAB)'!A1599:A2493, B104) &gt; 0, "Yes", "No")</f>
        <v>No</v>
      </c>
    </row>
    <row r="105" spans="1:6" ht="32" x14ac:dyDescent="0.2">
      <c r="A105" s="13">
        <v>2016</v>
      </c>
      <c r="B105" s="13">
        <v>27614801</v>
      </c>
      <c r="C105" s="9">
        <f>HYPERLINK(_xlfn.CONCAT("https://pubmed.ncbi.nlm.nih.gov/",B105), B105)</f>
        <v>27614801</v>
      </c>
      <c r="D105" s="10" t="s">
        <v>1056</v>
      </c>
      <c r="E105" s="8" t="s">
        <v>851</v>
      </c>
      <c r="F105" s="8" t="str">
        <f>IF(COUNTIF('Healthy (TIAB)'!A1604:A2498, B105) &gt; 0, "Yes", "No")</f>
        <v>No</v>
      </c>
    </row>
    <row r="106" spans="1:6" ht="48" x14ac:dyDescent="0.2">
      <c r="A106" s="13">
        <v>2016</v>
      </c>
      <c r="B106" s="13">
        <v>27658130</v>
      </c>
      <c r="C106" s="9">
        <f>HYPERLINK(_xlfn.CONCAT("https://pubmed.ncbi.nlm.nih.gov/",B106), B106)</f>
        <v>27658130</v>
      </c>
      <c r="D106" s="10" t="s">
        <v>1059</v>
      </c>
      <c r="E106" s="8" t="s">
        <v>1002</v>
      </c>
      <c r="F106" s="8" t="str">
        <f>IF(COUNTIF('Healthy (TIAB)'!A1717:A2611, B106) &gt; 0, "Yes", "No")</f>
        <v>No</v>
      </c>
    </row>
    <row r="107" spans="1:6" ht="32" x14ac:dyDescent="0.2">
      <c r="A107" s="13">
        <v>2016</v>
      </c>
      <c r="B107" s="13">
        <v>27457968</v>
      </c>
      <c r="C107" s="9">
        <f>HYPERLINK(_xlfn.CONCAT("https://pubmed.ncbi.nlm.nih.gov/",B107), B107)</f>
        <v>27457968</v>
      </c>
      <c r="D107" s="10" t="s">
        <v>1969</v>
      </c>
      <c r="E107" s="8" t="s">
        <v>899</v>
      </c>
      <c r="F107" s="8" t="str">
        <f>IF(COUNTIF('Healthy (TIAB)'!A1718:A2612, B107) &gt; 0, "Yes", "No")</f>
        <v>No</v>
      </c>
    </row>
    <row r="108" spans="1:6" ht="32" x14ac:dyDescent="0.2">
      <c r="A108" s="13">
        <v>2016</v>
      </c>
      <c r="B108" s="13">
        <v>27448155</v>
      </c>
      <c r="C108" s="9">
        <f>HYPERLINK(_xlfn.CONCAT("https://pubmed.ncbi.nlm.nih.gov/",B108), B108)</f>
        <v>27448155</v>
      </c>
      <c r="D108" s="10" t="s">
        <v>567</v>
      </c>
      <c r="E108" s="8" t="s">
        <v>966</v>
      </c>
      <c r="F108" s="8" t="str">
        <f>IF(COUNTIF('Healthy (TIAB)'!A1720:A2614, B108) &gt; 0, "Yes", "No")</f>
        <v>No</v>
      </c>
    </row>
    <row r="109" spans="1:6" ht="32" x14ac:dyDescent="0.2">
      <c r="A109" s="13">
        <v>2016</v>
      </c>
      <c r="B109" s="13">
        <v>28065179</v>
      </c>
      <c r="C109" s="9">
        <f>HYPERLINK(_xlfn.CONCAT("https://pubmed.ncbi.nlm.nih.gov/",B109), B109)</f>
        <v>28065179</v>
      </c>
      <c r="D109" s="10" t="s">
        <v>1974</v>
      </c>
      <c r="E109" s="8" t="s">
        <v>1939</v>
      </c>
      <c r="F109" s="8" t="str">
        <f>IF(COUNTIF('Healthy (TIAB)'!A1746:A2640, B109) &gt; 0, "Yes", "No")</f>
        <v>No</v>
      </c>
    </row>
    <row r="110" spans="1:6" ht="32" x14ac:dyDescent="0.2">
      <c r="A110" s="13">
        <v>2016</v>
      </c>
      <c r="B110" s="13">
        <v>27490922</v>
      </c>
      <c r="C110" s="9">
        <f>HYPERLINK(_xlfn.CONCAT("https://pubmed.ncbi.nlm.nih.gov/",B110), B110)</f>
        <v>27490922</v>
      </c>
      <c r="D110" s="10" t="s">
        <v>1060</v>
      </c>
      <c r="E110" s="8" t="s">
        <v>850</v>
      </c>
      <c r="F110" s="8" t="str">
        <f>IF(COUNTIF('Healthy (TIAB)'!A1748:A2642, B110) &gt; 0, "Yes", "No")</f>
        <v>No</v>
      </c>
    </row>
    <row r="111" spans="1:6" ht="32" x14ac:dyDescent="0.2">
      <c r="A111" s="13">
        <v>2016</v>
      </c>
      <c r="B111" s="13">
        <v>27463412</v>
      </c>
      <c r="C111" s="9">
        <f>HYPERLINK(_xlfn.CONCAT("https://pubmed.ncbi.nlm.nih.gov/",B111), B111)</f>
        <v>27463412</v>
      </c>
      <c r="D111" s="10" t="s">
        <v>170</v>
      </c>
      <c r="E111" s="8" t="s">
        <v>848</v>
      </c>
      <c r="F111" s="8" t="str">
        <f>IF(COUNTIF('Healthy (TIAB)'!A1804:A2698, B111) &gt; 0, "Yes", "No")</f>
        <v>No</v>
      </c>
    </row>
    <row r="112" spans="1:6" ht="32" x14ac:dyDescent="0.2">
      <c r="A112" s="13">
        <v>2016</v>
      </c>
      <c r="B112" s="13">
        <v>27356240</v>
      </c>
      <c r="C112" s="9">
        <f>HYPERLINK(_xlfn.CONCAT("https://pubmed.ncbi.nlm.nih.gov/",B112), B112)</f>
        <v>27356240</v>
      </c>
      <c r="D112" s="10" t="s">
        <v>1668</v>
      </c>
      <c r="E112" s="8" t="s">
        <v>850</v>
      </c>
      <c r="F112" s="8" t="str">
        <f>IF(COUNTIF('Healthy (TIAB)'!A1839:A2733, B112) &gt; 0, "Yes", "No")</f>
        <v>No</v>
      </c>
    </row>
    <row r="113" spans="1:6" ht="32" x14ac:dyDescent="0.2">
      <c r="A113" s="13">
        <v>2016</v>
      </c>
      <c r="B113" s="13">
        <v>27105870</v>
      </c>
      <c r="C113" s="9">
        <f>HYPERLINK(_xlfn.CONCAT("https://pubmed.ncbi.nlm.nih.gov/",B113), B113)</f>
        <v>27105870</v>
      </c>
      <c r="D113" s="10" t="s">
        <v>400</v>
      </c>
      <c r="E113" s="8" t="s">
        <v>887</v>
      </c>
      <c r="F113" s="8" t="str">
        <f>IF(COUNTIF('Healthy (TIAB)'!A1883:A2777, B113) &gt; 0, "Yes", "No")</f>
        <v>No</v>
      </c>
    </row>
    <row r="114" spans="1:6" ht="32" x14ac:dyDescent="0.2">
      <c r="A114" s="13">
        <v>2016</v>
      </c>
      <c r="B114" s="13">
        <v>27155920</v>
      </c>
      <c r="C114" s="9">
        <f>HYPERLINK(_xlfn.CONCAT("https://pubmed.ncbi.nlm.nih.gov/",B114), B114)</f>
        <v>27155920</v>
      </c>
      <c r="D114" s="10" t="s">
        <v>1078</v>
      </c>
      <c r="E114" s="8" t="s">
        <v>891</v>
      </c>
      <c r="F114" s="8" t="str">
        <f>IF(COUNTIF('Healthy (TIAB)'!A1933:A2827, B114) &gt; 0, "Yes", "No")</f>
        <v>No</v>
      </c>
    </row>
    <row r="115" spans="1:6" ht="32" x14ac:dyDescent="0.2">
      <c r="A115" s="13">
        <v>2016</v>
      </c>
      <c r="B115" s="13">
        <v>27559716</v>
      </c>
      <c r="C115" s="9">
        <f>HYPERLINK(_xlfn.CONCAT("https://pubmed.ncbi.nlm.nih.gov/",B115), B115)</f>
        <v>27559716</v>
      </c>
      <c r="D115" s="10" t="s">
        <v>2007</v>
      </c>
      <c r="E115" s="8" t="s">
        <v>899</v>
      </c>
      <c r="F115" s="8" t="str">
        <f>IF(COUNTIF('Healthy (TIAB)'!A1950:A2844, B115) &gt; 0, "Yes", "No")</f>
        <v>No</v>
      </c>
    </row>
    <row r="116" spans="1:6" ht="64" x14ac:dyDescent="0.2">
      <c r="A116" s="13">
        <v>2015</v>
      </c>
      <c r="B116" s="13">
        <v>26226139</v>
      </c>
      <c r="C116" s="9">
        <f>HYPERLINK(_xlfn.CONCAT("https://pubmed.ncbi.nlm.nih.gov/",B116), B116)</f>
        <v>26226139</v>
      </c>
      <c r="D116" s="10" t="s">
        <v>1087</v>
      </c>
      <c r="E116" s="8" t="s">
        <v>856</v>
      </c>
      <c r="F116" s="8" t="str">
        <f>IF(COUNTIF('Healthy (TIAB)'!A1576:A2470, B116) &gt; 0, "Yes", "No")</f>
        <v>No</v>
      </c>
    </row>
    <row r="117" spans="1:6" ht="32" x14ac:dyDescent="0.2">
      <c r="A117" s="13">
        <v>2015</v>
      </c>
      <c r="B117" s="13">
        <v>26272871</v>
      </c>
      <c r="C117" s="9">
        <f>HYPERLINK(_xlfn.CONCAT("https://pubmed.ncbi.nlm.nih.gov/",B117), B117)</f>
        <v>26272871</v>
      </c>
      <c r="D117" s="10" t="s">
        <v>1088</v>
      </c>
      <c r="E117" s="8" t="s">
        <v>1009</v>
      </c>
      <c r="F117" s="8" t="str">
        <f>IF(COUNTIF('Healthy (TIAB)'!A1577:A2471, B117) &gt; 0, "Yes", "No")</f>
        <v>No</v>
      </c>
    </row>
    <row r="118" spans="1:6" ht="32" x14ac:dyDescent="0.2">
      <c r="A118" s="13">
        <v>2015</v>
      </c>
      <c r="B118" s="13">
        <v>26679702</v>
      </c>
      <c r="C118" s="9">
        <f>HYPERLINK(_xlfn.CONCAT("https://pubmed.ncbi.nlm.nih.gov/",B118), B118)</f>
        <v>26679702</v>
      </c>
      <c r="D118" s="10" t="s">
        <v>445</v>
      </c>
      <c r="E118" s="8" t="s">
        <v>845</v>
      </c>
      <c r="F118" s="8" t="str">
        <f>IF(COUNTIF('Healthy (TIAB)'!A1586:A2480, B118) &gt; 0, "Yes", "No")</f>
        <v>No</v>
      </c>
    </row>
    <row r="119" spans="1:6" ht="48" x14ac:dyDescent="0.2">
      <c r="A119" s="13">
        <v>2015</v>
      </c>
      <c r="B119" s="13">
        <v>26296857</v>
      </c>
      <c r="C119" s="9">
        <f>HYPERLINK(_xlfn.CONCAT("https://pubmed.ncbi.nlm.nih.gov/",B119), B119)</f>
        <v>26296857</v>
      </c>
      <c r="D119" s="10" t="s">
        <v>1090</v>
      </c>
      <c r="E119" s="8" t="s">
        <v>1002</v>
      </c>
      <c r="F119" s="8" t="str">
        <f>IF(COUNTIF('Healthy (TIAB)'!A1591:A2485, B119) &gt; 0, "Yes", "No")</f>
        <v>No</v>
      </c>
    </row>
    <row r="120" spans="1:6" ht="64" x14ac:dyDescent="0.2">
      <c r="A120" s="13">
        <v>2015</v>
      </c>
      <c r="B120" s="13">
        <v>26026214</v>
      </c>
      <c r="C120" s="9">
        <f>HYPERLINK(_xlfn.CONCAT("https://pubmed.ncbi.nlm.nih.gov/",B120), B120)</f>
        <v>26026214</v>
      </c>
      <c r="D120" s="10" t="s">
        <v>1613</v>
      </c>
      <c r="E120" s="8" t="s">
        <v>853</v>
      </c>
      <c r="F120" s="8" t="str">
        <f>IF(COUNTIF('Healthy (TIAB)'!A1593:A2487, B120) &gt; 0, "Yes", "No")</f>
        <v>No</v>
      </c>
    </row>
    <row r="121" spans="1:6" ht="32" x14ac:dyDescent="0.2">
      <c r="A121" s="13">
        <v>2015</v>
      </c>
      <c r="B121" s="13">
        <v>26109192</v>
      </c>
      <c r="C121" s="9">
        <f>HYPERLINK(_xlfn.CONCAT("https://pubmed.ncbi.nlm.nih.gov/",B121), B121)</f>
        <v>26109192</v>
      </c>
      <c r="D121" s="10" t="s">
        <v>443</v>
      </c>
      <c r="E121" s="8" t="s">
        <v>845</v>
      </c>
      <c r="F121" s="8" t="str">
        <f>IF(COUNTIF('Healthy (TIAB)'!A1600:A2494, B121) &gt; 0, "Yes", "No")</f>
        <v>No</v>
      </c>
    </row>
    <row r="122" spans="1:6" ht="32" x14ac:dyDescent="0.2">
      <c r="A122" s="13">
        <v>2015</v>
      </c>
      <c r="B122" s="13">
        <v>25565485</v>
      </c>
      <c r="C122" s="9">
        <f>HYPERLINK(_xlfn.CONCAT("https://pubmed.ncbi.nlm.nih.gov/",B122), B122)</f>
        <v>25565485</v>
      </c>
      <c r="D122" s="10" t="s">
        <v>179</v>
      </c>
      <c r="E122" s="8" t="s">
        <v>893</v>
      </c>
      <c r="F122" s="8" t="str">
        <f>IF(COUNTIF('Healthy (TIAB)'!A1616:A2510, B122) &gt; 0, "Yes", "No")</f>
        <v>No</v>
      </c>
    </row>
    <row r="123" spans="1:6" ht="32" x14ac:dyDescent="0.2">
      <c r="A123" s="13">
        <v>2015</v>
      </c>
      <c r="B123" s="13">
        <v>26089878</v>
      </c>
      <c r="C123" s="9">
        <f>HYPERLINK(_xlfn.CONCAT("https://pubmed.ncbi.nlm.nih.gov/",B123), B123)</f>
        <v>26089878</v>
      </c>
      <c r="D123" s="10" t="s">
        <v>1099</v>
      </c>
      <c r="E123" s="8" t="s">
        <v>845</v>
      </c>
      <c r="F123" s="8" t="str">
        <f>IF(COUNTIF('Healthy (TIAB)'!A1784:A2678, B123) &gt; 0, "Yes", "No")</f>
        <v>No</v>
      </c>
    </row>
    <row r="124" spans="1:6" ht="16" x14ac:dyDescent="0.2">
      <c r="A124" s="13">
        <v>2015</v>
      </c>
      <c r="B124" s="13">
        <v>26468477</v>
      </c>
      <c r="C124" s="9">
        <f>HYPERLINK(_xlfn.CONCAT("https://pubmed.ncbi.nlm.nih.gov/",B124), B124)</f>
        <v>26468477</v>
      </c>
      <c r="D124" s="10" t="s">
        <v>1100</v>
      </c>
      <c r="E124" s="8" t="s">
        <v>1025</v>
      </c>
      <c r="F124" s="8" t="str">
        <f>IF(COUNTIF('Healthy (TIAB)'!A1788:A2682, B124) &gt; 0, "Yes", "No")</f>
        <v>No</v>
      </c>
    </row>
    <row r="125" spans="1:6" ht="32" x14ac:dyDescent="0.2">
      <c r="A125" s="13">
        <v>2015</v>
      </c>
      <c r="B125" s="13">
        <v>26312252</v>
      </c>
      <c r="C125" s="9">
        <f>HYPERLINK(_xlfn.CONCAT("https://pubmed.ncbi.nlm.nih.gov/",B125), B125)</f>
        <v>26312252</v>
      </c>
      <c r="D125" s="10" t="s">
        <v>1101</v>
      </c>
      <c r="E125" s="8" t="s">
        <v>851</v>
      </c>
      <c r="F125" s="8" t="str">
        <f>IF(COUNTIF('Healthy (TIAB)'!A1795:A2689, B125) &gt; 0, "Yes", "No")</f>
        <v>No</v>
      </c>
    </row>
    <row r="126" spans="1:6" ht="32" x14ac:dyDescent="0.2">
      <c r="A126" s="13">
        <v>2015</v>
      </c>
      <c r="B126" s="13">
        <v>26537218</v>
      </c>
      <c r="C126" s="9">
        <f>HYPERLINK(_xlfn.CONCAT("https://pubmed.ncbi.nlm.nih.gov/",B126), B126)</f>
        <v>26537218</v>
      </c>
      <c r="D126" s="10" t="s">
        <v>167</v>
      </c>
      <c r="E126" s="8" t="s">
        <v>899</v>
      </c>
      <c r="F126" s="8" t="str">
        <f>IF(COUNTIF('Healthy (TIAB)'!A1811:A2705, B126) &gt; 0, "Yes", "No")</f>
        <v>No</v>
      </c>
    </row>
    <row r="127" spans="1:6" ht="32" x14ac:dyDescent="0.2">
      <c r="A127" s="13">
        <v>2015</v>
      </c>
      <c r="B127" s="13">
        <v>25394692</v>
      </c>
      <c r="C127" s="9">
        <f>HYPERLINK(_xlfn.CONCAT("https://pubmed.ncbi.nlm.nih.gov/",B127), B127)</f>
        <v>25394692</v>
      </c>
      <c r="D127" s="10" t="s">
        <v>1106</v>
      </c>
      <c r="E127" s="8" t="s">
        <v>853</v>
      </c>
      <c r="F127" s="8" t="str">
        <f>IF(COUNTIF('Healthy (TIAB)'!A1817:A2711, B127) &gt; 0, "Yes", "No")</f>
        <v>No</v>
      </c>
    </row>
    <row r="128" spans="1:6" ht="32" x14ac:dyDescent="0.2">
      <c r="A128" s="13">
        <v>2015</v>
      </c>
      <c r="B128" s="13">
        <v>26076828</v>
      </c>
      <c r="C128" s="9">
        <f>HYPERLINK(_xlfn.CONCAT("https://pubmed.ncbi.nlm.nih.gov/",B128), B128)</f>
        <v>26076828</v>
      </c>
      <c r="D128" s="10" t="s">
        <v>1107</v>
      </c>
      <c r="E128" s="8" t="s">
        <v>851</v>
      </c>
      <c r="F128" s="8" t="str">
        <f>IF(COUNTIF('Healthy (TIAB)'!A1829:A2723, B128) &gt; 0, "Yes", "No")</f>
        <v>No</v>
      </c>
    </row>
    <row r="129" spans="1:6" ht="32" x14ac:dyDescent="0.2">
      <c r="A129" s="13">
        <v>2015</v>
      </c>
      <c r="B129" s="13">
        <v>25248358</v>
      </c>
      <c r="C129" s="9">
        <f>HYPERLINK(_xlfn.CONCAT("https://pubmed.ncbi.nlm.nih.gov/",B129), B129)</f>
        <v>25248358</v>
      </c>
      <c r="D129" s="10" t="s">
        <v>1108</v>
      </c>
      <c r="E129" s="8" t="s">
        <v>845</v>
      </c>
      <c r="F129" s="8" t="str">
        <f>IF(COUNTIF('Healthy (TIAB)'!A1840:A2734, B129) &gt; 0, "Yes", "No")</f>
        <v>No</v>
      </c>
    </row>
    <row r="130" spans="1:6" ht="32" x14ac:dyDescent="0.2">
      <c r="A130" s="13">
        <v>2015</v>
      </c>
      <c r="B130" s="13">
        <v>25932792</v>
      </c>
      <c r="C130" s="9">
        <f>HYPERLINK(_xlfn.CONCAT("https://pubmed.ncbi.nlm.nih.gov/",B130), B130)</f>
        <v>25932792</v>
      </c>
      <c r="D130" s="10" t="s">
        <v>1109</v>
      </c>
      <c r="E130" s="8" t="s">
        <v>893</v>
      </c>
      <c r="F130" s="8" t="str">
        <f>IF(COUNTIF('Healthy (TIAB)'!A1851:A2745, B130) &gt; 0, "Yes", "No")</f>
        <v>No</v>
      </c>
    </row>
    <row r="131" spans="1:6" ht="32" x14ac:dyDescent="0.2">
      <c r="A131" s="13">
        <v>2015</v>
      </c>
      <c r="B131" s="13">
        <v>25201887</v>
      </c>
      <c r="C131" s="9">
        <f>HYPERLINK(_xlfn.CONCAT("https://pubmed.ncbi.nlm.nih.gov/",B131), B131)</f>
        <v>25201887</v>
      </c>
      <c r="D131" s="10" t="s">
        <v>1110</v>
      </c>
      <c r="E131" s="8" t="s">
        <v>1025</v>
      </c>
      <c r="F131" s="8" t="str">
        <f>IF(COUNTIF('Healthy (TIAB)'!A1858:A2752, B131) &gt; 0, "Yes", "No")</f>
        <v>No</v>
      </c>
    </row>
    <row r="132" spans="1:6" ht="32" x14ac:dyDescent="0.2">
      <c r="A132" s="13">
        <v>2015</v>
      </c>
      <c r="B132" s="13">
        <v>26016867</v>
      </c>
      <c r="C132" s="9">
        <f>HYPERLINK(_xlfn.CONCAT("https://pubmed.ncbi.nlm.nih.gov/",B132), B132)</f>
        <v>26016867</v>
      </c>
      <c r="D132" s="10" t="s">
        <v>165</v>
      </c>
      <c r="E132" s="8" t="s">
        <v>851</v>
      </c>
      <c r="F132" s="8" t="str">
        <f>IF(COUNTIF('Healthy (TIAB)'!A1864:A2758, B132) &gt; 0, "Yes", "No")</f>
        <v>No</v>
      </c>
    </row>
    <row r="133" spans="1:6" ht="32" x14ac:dyDescent="0.2">
      <c r="A133" s="13">
        <v>2015</v>
      </c>
      <c r="B133" s="13">
        <v>26290867</v>
      </c>
      <c r="C133" s="9">
        <f>HYPERLINK(_xlfn.CONCAT("https://pubmed.ncbi.nlm.nih.gov/",B133), B133)</f>
        <v>26290867</v>
      </c>
      <c r="D133" s="10" t="s">
        <v>1993</v>
      </c>
      <c r="E133" s="8" t="s">
        <v>845</v>
      </c>
      <c r="F133" s="8" t="str">
        <f>IF(COUNTIF('Healthy (TIAB)'!A1865:A2759, B133) &gt; 0, "Yes", "No")</f>
        <v>No</v>
      </c>
    </row>
    <row r="134" spans="1:6" ht="48" x14ac:dyDescent="0.2">
      <c r="A134" s="13">
        <v>2015</v>
      </c>
      <c r="B134" s="13">
        <v>25861421</v>
      </c>
      <c r="C134" s="9">
        <f>HYPERLINK(_xlfn.CONCAT("https://pubmed.ncbi.nlm.nih.gov/",B134), B134)</f>
        <v>25861421</v>
      </c>
      <c r="D134" s="10" t="s">
        <v>1112</v>
      </c>
      <c r="E134" s="8" t="s">
        <v>851</v>
      </c>
      <c r="F134" s="8" t="str">
        <f>IF(COUNTIF('Healthy (TIAB)'!A1880:A2774, B134) &gt; 0, "Yes", "No")</f>
        <v>No</v>
      </c>
    </row>
    <row r="135" spans="1:6" ht="32" x14ac:dyDescent="0.2">
      <c r="A135" s="13">
        <v>2015</v>
      </c>
      <c r="B135" s="13">
        <v>26561628</v>
      </c>
      <c r="C135" s="9">
        <f>HYPERLINK(_xlfn.CONCAT("https://pubmed.ncbi.nlm.nih.gov/",B135), B135)</f>
        <v>26561628</v>
      </c>
      <c r="D135" s="10" t="s">
        <v>1113</v>
      </c>
      <c r="E135" s="8" t="s">
        <v>845</v>
      </c>
      <c r="F135" s="8" t="str">
        <f>IF(COUNTIF('Healthy (TIAB)'!A1896:A2790, B135) &gt; 0, "Yes", "No")</f>
        <v>No</v>
      </c>
    </row>
    <row r="136" spans="1:6" ht="32" x14ac:dyDescent="0.2">
      <c r="A136" s="13">
        <v>2015</v>
      </c>
      <c r="B136" s="13">
        <v>26316434</v>
      </c>
      <c r="C136" s="9">
        <f>HYPERLINK(_xlfn.CONCAT("https://pubmed.ncbi.nlm.nih.gov/",B136), B136)</f>
        <v>26316434</v>
      </c>
      <c r="D136" s="10" t="s">
        <v>1117</v>
      </c>
      <c r="E136" s="8" t="s">
        <v>848</v>
      </c>
      <c r="F136" s="8" t="str">
        <f>IF(COUNTIF('Healthy (TIAB)'!A1935:A2829, B136) &gt; 0, "Yes", "No")</f>
        <v>No</v>
      </c>
    </row>
    <row r="137" spans="1:6" ht="32" x14ac:dyDescent="0.2">
      <c r="A137" s="13">
        <v>2015</v>
      </c>
      <c r="B137" s="13">
        <v>26092372</v>
      </c>
      <c r="C137" s="9">
        <f>HYPERLINK(_xlfn.CONCAT("https://pubmed.ncbi.nlm.nih.gov/",B137), B137)</f>
        <v>26092372</v>
      </c>
      <c r="D137" s="10" t="s">
        <v>166</v>
      </c>
      <c r="E137" s="8" t="s">
        <v>851</v>
      </c>
      <c r="F137" s="8" t="str">
        <f>IF(COUNTIF('Healthy (TIAB)'!A1949:A2843, B137) &gt; 0, "Yes", "No")</f>
        <v>No</v>
      </c>
    </row>
    <row r="138" spans="1:6" ht="32" x14ac:dyDescent="0.2">
      <c r="A138" s="13">
        <v>2015</v>
      </c>
      <c r="B138" s="13">
        <v>25994567</v>
      </c>
      <c r="C138" s="9">
        <f>HYPERLINK(_xlfn.CONCAT("https://pubmed.ncbi.nlm.nih.gov/",B138), B138)</f>
        <v>25994567</v>
      </c>
      <c r="D138" s="10" t="s">
        <v>566</v>
      </c>
      <c r="E138" s="8" t="s">
        <v>1123</v>
      </c>
      <c r="F138" s="8" t="str">
        <f>IF(COUNTIF('Healthy (TIAB)'!A1969:A2863, B138) &gt; 0, "Yes", "No")</f>
        <v>No</v>
      </c>
    </row>
    <row r="139" spans="1:6" ht="48" x14ac:dyDescent="0.2">
      <c r="A139" s="13">
        <v>2015</v>
      </c>
      <c r="B139" s="13">
        <v>26646031</v>
      </c>
      <c r="C139" s="9">
        <f>HYPERLINK(_xlfn.CONCAT("https://pubmed.ncbi.nlm.nih.gov/",B139), B139)</f>
        <v>26646031</v>
      </c>
      <c r="D139" s="10" t="s">
        <v>2018</v>
      </c>
      <c r="E139" s="8" t="s">
        <v>845</v>
      </c>
      <c r="F139" s="8" t="str">
        <f>IF(COUNTIF('Healthy (TIAB)'!A1976:A2870, B139) &gt; 0, "Yes", "No")</f>
        <v>No</v>
      </c>
    </row>
    <row r="140" spans="1:6" ht="32" x14ac:dyDescent="0.2">
      <c r="A140" s="13">
        <v>2014</v>
      </c>
      <c r="B140" s="13">
        <v>25355484</v>
      </c>
      <c r="C140" s="9">
        <f>HYPERLINK(_xlfn.CONCAT("https://pubmed.ncbi.nlm.nih.gov/",B140), B140)</f>
        <v>25355484</v>
      </c>
      <c r="D140" s="10" t="s">
        <v>243</v>
      </c>
      <c r="E140" s="8" t="s">
        <v>851</v>
      </c>
      <c r="F140" s="8" t="str">
        <f>IF(COUNTIF('Healthy (TIAB)'!A1624:A2518, B140) &gt; 0, "Yes", "No")</f>
        <v>No</v>
      </c>
    </row>
    <row r="141" spans="1:6" ht="32" x14ac:dyDescent="0.2">
      <c r="A141" s="13">
        <v>2014</v>
      </c>
      <c r="B141" s="13">
        <v>25008950</v>
      </c>
      <c r="C141" s="9">
        <f>HYPERLINK(_xlfn.CONCAT("https://pubmed.ncbi.nlm.nih.gov/",B141), B141)</f>
        <v>25008950</v>
      </c>
      <c r="D141" s="10" t="s">
        <v>1135</v>
      </c>
      <c r="E141" s="8" t="s">
        <v>1136</v>
      </c>
      <c r="F141" s="8" t="str">
        <f>IF(COUNTIF('Healthy (TIAB)'!A1667:A2561, B141) &gt; 0, "Yes", "No")</f>
        <v>No</v>
      </c>
    </row>
    <row r="142" spans="1:6" ht="48" x14ac:dyDescent="0.2">
      <c r="A142" s="13">
        <v>2014</v>
      </c>
      <c r="B142" s="13">
        <v>25519029</v>
      </c>
      <c r="C142" s="9">
        <f>HYPERLINK(_xlfn.CONCAT("https://pubmed.ncbi.nlm.nih.gov/",B142), B142)</f>
        <v>25519029</v>
      </c>
      <c r="D142" s="10" t="s">
        <v>1137</v>
      </c>
      <c r="E142" s="8" t="s">
        <v>869</v>
      </c>
      <c r="F142" s="8" t="str">
        <f>IF(COUNTIF('Healthy (TIAB)'!A1669:A2563, B142) &gt; 0, "Yes", "No")</f>
        <v>No</v>
      </c>
    </row>
    <row r="143" spans="1:6" ht="48" x14ac:dyDescent="0.2">
      <c r="A143" s="13">
        <v>2014</v>
      </c>
      <c r="B143" s="13">
        <v>24829493</v>
      </c>
      <c r="C143" s="9">
        <f>HYPERLINK(_xlfn.CONCAT("https://pubmed.ncbi.nlm.nih.gov/",B143), B143)</f>
        <v>24829493</v>
      </c>
      <c r="D143" s="10" t="s">
        <v>1138</v>
      </c>
      <c r="E143" s="8" t="s">
        <v>1139</v>
      </c>
      <c r="F143" s="8" t="str">
        <f>IF(COUNTIF('Healthy (TIAB)'!A1677:A2571, B143) &gt; 0, "Yes", "No")</f>
        <v>No</v>
      </c>
    </row>
    <row r="144" spans="1:6" ht="32" x14ac:dyDescent="0.2">
      <c r="A144" s="13">
        <v>2014</v>
      </c>
      <c r="B144" s="13">
        <v>24080436</v>
      </c>
      <c r="C144" s="9">
        <f>HYPERLINK(_xlfn.CONCAT("https://pubmed.ncbi.nlm.nih.gov/",B144), B144)</f>
        <v>24080436</v>
      </c>
      <c r="D144" s="10" t="s">
        <v>1963</v>
      </c>
      <c r="E144" s="8" t="s">
        <v>848</v>
      </c>
      <c r="F144" s="8" t="str">
        <f>IF(COUNTIF('Healthy (TIAB)'!A1689:A2583, B144) &gt; 0, "Yes", "No")</f>
        <v>No</v>
      </c>
    </row>
    <row r="145" spans="1:6" ht="32" x14ac:dyDescent="0.2">
      <c r="A145" s="13">
        <v>2014</v>
      </c>
      <c r="B145" s="13">
        <v>24401815</v>
      </c>
      <c r="C145" s="9">
        <f>HYPERLINK(_xlfn.CONCAT("https://pubmed.ncbi.nlm.nih.gov/",B145), B145)</f>
        <v>24401815</v>
      </c>
      <c r="D145" s="10" t="s">
        <v>440</v>
      </c>
      <c r="E145" s="8" t="s">
        <v>848</v>
      </c>
      <c r="F145" s="8" t="str">
        <f>IF(COUNTIF('Healthy (TIAB)'!A1690:A2584, B145) &gt; 0, "Yes", "No")</f>
        <v>No</v>
      </c>
    </row>
    <row r="146" spans="1:6" ht="32" x14ac:dyDescent="0.2">
      <c r="A146" s="13">
        <v>2014</v>
      </c>
      <c r="B146" s="13">
        <v>24401211</v>
      </c>
      <c r="C146" s="9">
        <f>HYPERLINK(_xlfn.CONCAT("https://pubmed.ncbi.nlm.nih.gov/",B146), B146)</f>
        <v>24401211</v>
      </c>
      <c r="D146" s="10" t="s">
        <v>1143</v>
      </c>
      <c r="E146" s="8" t="s">
        <v>1084</v>
      </c>
      <c r="F146" s="8" t="str">
        <f>IF(COUNTIF('Healthy (TIAB)'!A1691:A2585, B146) &gt; 0, "Yes", "No")</f>
        <v>No</v>
      </c>
    </row>
    <row r="147" spans="1:6" ht="32" x14ac:dyDescent="0.2">
      <c r="A147" s="13">
        <v>2014</v>
      </c>
      <c r="B147" s="13">
        <v>24526821</v>
      </c>
      <c r="C147" s="9">
        <f>HYPERLINK(_xlfn.CONCAT("https://pubmed.ncbi.nlm.nih.gov/",B147), B147)</f>
        <v>24526821</v>
      </c>
      <c r="D147" s="10" t="s">
        <v>1965</v>
      </c>
      <c r="E147" s="8" t="s">
        <v>848</v>
      </c>
      <c r="F147" s="8" t="str">
        <f>IF(COUNTIF('Healthy (TIAB)'!A1700:A2594, B147) &gt; 0, "Yes", "No")</f>
        <v>No</v>
      </c>
    </row>
    <row r="148" spans="1:6" ht="32" x14ac:dyDescent="0.2">
      <c r="A148" s="13">
        <v>2014</v>
      </c>
      <c r="B148" s="13">
        <v>24634501</v>
      </c>
      <c r="C148" s="9">
        <f>HYPERLINK(_xlfn.CONCAT("https://pubmed.ncbi.nlm.nih.gov/",B148), B148)</f>
        <v>24634501</v>
      </c>
      <c r="D148" s="10" t="s">
        <v>386</v>
      </c>
      <c r="E148" s="8" t="s">
        <v>893</v>
      </c>
      <c r="F148" s="8" t="str">
        <f>IF(COUNTIF('Healthy (TIAB)'!A1779:A2673, B148) &gt; 0, "Yes", "No")</f>
        <v>No</v>
      </c>
    </row>
    <row r="149" spans="1:6" ht="32" x14ac:dyDescent="0.2">
      <c r="A149" s="13">
        <v>2014</v>
      </c>
      <c r="B149" s="13">
        <v>23417688</v>
      </c>
      <c r="C149" s="9">
        <f>HYPERLINK(_xlfn.CONCAT("https://pubmed.ncbi.nlm.nih.gov/",B149), B149)</f>
        <v>23417688</v>
      </c>
      <c r="D149" s="10" t="s">
        <v>1147</v>
      </c>
      <c r="E149" s="8" t="s">
        <v>899</v>
      </c>
      <c r="F149" s="8" t="str">
        <f>IF(COUNTIF('Healthy (TIAB)'!A1783:A2677, B149) &gt; 0, "Yes", "No")</f>
        <v>No</v>
      </c>
    </row>
    <row r="150" spans="1:6" ht="32" x14ac:dyDescent="0.2">
      <c r="A150" s="13">
        <v>2014</v>
      </c>
      <c r="B150" s="13">
        <v>24390292</v>
      </c>
      <c r="C150" s="9">
        <f>HYPERLINK(_xlfn.CONCAT("https://pubmed.ncbi.nlm.nih.gov/",B150), B150)</f>
        <v>24390292</v>
      </c>
      <c r="D150" s="10" t="s">
        <v>1148</v>
      </c>
      <c r="E150" s="8" t="s">
        <v>853</v>
      </c>
      <c r="F150" s="8" t="str">
        <f>IF(COUNTIF('Healthy (TIAB)'!A1785:A2679, B150) &gt; 0, "Yes", "No")</f>
        <v>No</v>
      </c>
    </row>
    <row r="151" spans="1:6" ht="16" x14ac:dyDescent="0.2">
      <c r="A151" s="13">
        <v>2014</v>
      </c>
      <c r="B151" s="13">
        <v>24659610</v>
      </c>
      <c r="C151" s="9">
        <f>HYPERLINK(_xlfn.CONCAT("https://pubmed.ncbi.nlm.nih.gov/",B151), B151)</f>
        <v>24659610</v>
      </c>
      <c r="D151" s="10" t="s">
        <v>442</v>
      </c>
      <c r="E151" s="8" t="s">
        <v>848</v>
      </c>
      <c r="F151" s="8" t="str">
        <f>IF(COUNTIF('Healthy (TIAB)'!A1791:A2685, B151) &gt; 0, "Yes", "No")</f>
        <v>No</v>
      </c>
    </row>
    <row r="152" spans="1:6" ht="32" x14ac:dyDescent="0.2">
      <c r="A152" s="13">
        <v>2014</v>
      </c>
      <c r="B152" s="13">
        <v>24375980</v>
      </c>
      <c r="C152" s="9">
        <f>HYPERLINK(_xlfn.CONCAT("https://pubmed.ncbi.nlm.nih.gov/",B152), B152)</f>
        <v>24375980</v>
      </c>
      <c r="D152" s="10" t="s">
        <v>1150</v>
      </c>
      <c r="E152" s="8" t="s">
        <v>887</v>
      </c>
      <c r="F152" s="8" t="str">
        <f>IF(COUNTIF('Healthy (TIAB)'!A1794:A2688, B152) &gt; 0, "Yes", "No")</f>
        <v>No</v>
      </c>
    </row>
    <row r="153" spans="1:6" ht="32" x14ac:dyDescent="0.2">
      <c r="A153" s="13">
        <v>2014</v>
      </c>
      <c r="B153" s="13">
        <v>24606094</v>
      </c>
      <c r="C153" s="9">
        <f>HYPERLINK(_xlfn.CONCAT("https://pubmed.ncbi.nlm.nih.gov/",B153), B153)</f>
        <v>24606094</v>
      </c>
      <c r="D153" s="10" t="s">
        <v>1151</v>
      </c>
      <c r="E153" s="8" t="s">
        <v>893</v>
      </c>
      <c r="F153" s="8" t="str">
        <f>IF(COUNTIF('Healthy (TIAB)'!A1797:A2691, B153) &gt; 0, "Yes", "No")</f>
        <v>No</v>
      </c>
    </row>
    <row r="154" spans="1:6" ht="32" x14ac:dyDescent="0.2">
      <c r="A154" s="13">
        <v>2014</v>
      </c>
      <c r="B154" s="13">
        <v>24707021</v>
      </c>
      <c r="C154" s="9">
        <f>HYPERLINK(_xlfn.CONCAT("https://pubmed.ncbi.nlm.nih.gov/",B154), B154)</f>
        <v>24707021</v>
      </c>
      <c r="D154" s="10" t="s">
        <v>1152</v>
      </c>
      <c r="E154" s="8" t="s">
        <v>853</v>
      </c>
      <c r="F154" s="8" t="str">
        <f>IF(COUNTIF('Healthy (TIAB)'!A1806:A2700, B154) &gt; 0, "Yes", "No")</f>
        <v>No</v>
      </c>
    </row>
    <row r="155" spans="1:6" ht="48" x14ac:dyDescent="0.2">
      <c r="A155" s="13">
        <v>2014</v>
      </c>
      <c r="B155" s="13">
        <v>24553695</v>
      </c>
      <c r="C155" s="9">
        <f>HYPERLINK(_xlfn.CONCAT("https://pubmed.ncbi.nlm.nih.gov/",B155), B155)</f>
        <v>24553695</v>
      </c>
      <c r="D155" s="10" t="s">
        <v>1157</v>
      </c>
      <c r="E155" s="8" t="s">
        <v>902</v>
      </c>
      <c r="F155" s="8" t="str">
        <f>IF(COUNTIF('Healthy (TIAB)'!A1814:A2708, B155) &gt; 0, "Yes", "No")</f>
        <v>No</v>
      </c>
    </row>
    <row r="156" spans="1:6" ht="32" x14ac:dyDescent="0.2">
      <c r="A156" s="13">
        <v>2014</v>
      </c>
      <c r="B156" s="13">
        <v>25393536</v>
      </c>
      <c r="C156" s="9">
        <f>HYPERLINK(_xlfn.CONCAT("https://pubmed.ncbi.nlm.nih.gov/",B156), B156)</f>
        <v>25393536</v>
      </c>
      <c r="D156" s="10" t="s">
        <v>1158</v>
      </c>
      <c r="E156" s="8" t="s">
        <v>851</v>
      </c>
      <c r="F156" s="8" t="str">
        <f>IF(COUNTIF('Healthy (TIAB)'!A1820:A2714, B156) &gt; 0, "Yes", "No")</f>
        <v>No</v>
      </c>
    </row>
    <row r="157" spans="1:6" ht="32" x14ac:dyDescent="0.2">
      <c r="A157" s="13">
        <v>2014</v>
      </c>
      <c r="B157" s="13">
        <v>24652053</v>
      </c>
      <c r="C157" s="9">
        <f>HYPERLINK(_xlfn.CONCAT("https://pubmed.ncbi.nlm.nih.gov/",B157), B157)</f>
        <v>24652053</v>
      </c>
      <c r="D157" s="10" t="s">
        <v>387</v>
      </c>
      <c r="E157" s="8" t="s">
        <v>856</v>
      </c>
      <c r="F157" s="8" t="str">
        <f>IF(COUNTIF('Healthy (TIAB)'!A1828:A2722, B157) &gt; 0, "Yes", "No")</f>
        <v>No</v>
      </c>
    </row>
    <row r="158" spans="1:6" ht="32" x14ac:dyDescent="0.2">
      <c r="A158" s="13">
        <v>2014</v>
      </c>
      <c r="B158" s="13">
        <v>24951991</v>
      </c>
      <c r="C158" s="9">
        <f>HYPERLINK(_xlfn.CONCAT("https://pubmed.ncbi.nlm.nih.gov/",B158), B158)</f>
        <v>24951991</v>
      </c>
      <c r="D158" s="10" t="s">
        <v>1160</v>
      </c>
      <c r="E158" s="8" t="s">
        <v>856</v>
      </c>
      <c r="F158" s="8" t="str">
        <f>IF(COUNTIF('Healthy (TIAB)'!A1830:A2724, B158) &gt; 0, "Yes", "No")</f>
        <v>No</v>
      </c>
    </row>
    <row r="159" spans="1:6" ht="48" x14ac:dyDescent="0.2">
      <c r="A159" s="13">
        <v>2014</v>
      </c>
      <c r="B159" s="13">
        <v>25185754</v>
      </c>
      <c r="C159" s="9">
        <f>HYPERLINK(_xlfn.CONCAT("https://pubmed.ncbi.nlm.nih.gov/",B159), B159)</f>
        <v>25185754</v>
      </c>
      <c r="D159" s="10" t="s">
        <v>1161</v>
      </c>
      <c r="E159" s="8" t="s">
        <v>851</v>
      </c>
      <c r="F159" s="8" t="str">
        <f>IF(COUNTIF('Healthy (TIAB)'!A1841:A2735, B159) &gt; 0, "Yes", "No")</f>
        <v>No</v>
      </c>
    </row>
    <row r="160" spans="1:6" ht="32" x14ac:dyDescent="0.2">
      <c r="A160" s="13">
        <v>2014</v>
      </c>
      <c r="B160" s="13">
        <v>25458786</v>
      </c>
      <c r="C160" s="9">
        <f>HYPERLINK(_xlfn.CONCAT("https://pubmed.ncbi.nlm.nih.gov/",B160), B160)</f>
        <v>25458786</v>
      </c>
      <c r="D160" s="10" t="s">
        <v>161</v>
      </c>
      <c r="E160" s="8" t="s">
        <v>899</v>
      </c>
      <c r="F160" s="8" t="str">
        <f>IF(COUNTIF('Healthy (TIAB)'!A1849:A2743, B160) &gt; 0, "Yes", "No")</f>
        <v>No</v>
      </c>
    </row>
    <row r="161" spans="1:6" ht="16" x14ac:dyDescent="0.2">
      <c r="A161" s="13">
        <v>2014</v>
      </c>
      <c r="B161" s="13">
        <v>25278771</v>
      </c>
      <c r="C161" s="9">
        <f>HYPERLINK(_xlfn.CONCAT("https://pubmed.ncbi.nlm.nih.gov/",B161), B161)</f>
        <v>25278771</v>
      </c>
      <c r="D161" s="10" t="s">
        <v>1163</v>
      </c>
      <c r="E161" s="8" t="s">
        <v>845</v>
      </c>
      <c r="F161" s="8" t="str">
        <f>IF(COUNTIF('Healthy (TIAB)'!A1861:A2755, B161) &gt; 0, "Yes", "No")</f>
        <v>No</v>
      </c>
    </row>
    <row r="162" spans="1:6" ht="32" x14ac:dyDescent="0.2">
      <c r="A162" s="13">
        <v>2014</v>
      </c>
      <c r="B162" s="13">
        <v>25332321</v>
      </c>
      <c r="C162" s="9">
        <f>HYPERLINK(_xlfn.CONCAT("https://pubmed.ncbi.nlm.nih.gov/",B162), B162)</f>
        <v>25332321</v>
      </c>
      <c r="D162" s="10" t="s">
        <v>1164</v>
      </c>
      <c r="E162" s="8" t="s">
        <v>851</v>
      </c>
      <c r="F162" s="8" t="str">
        <f>IF(COUNTIF('Healthy (TIAB)'!A1867:A2761, B162) &gt; 0, "Yes", "No")</f>
        <v>No</v>
      </c>
    </row>
    <row r="163" spans="1:6" ht="32" x14ac:dyDescent="0.2">
      <c r="A163" s="13">
        <v>2014</v>
      </c>
      <c r="B163" s="13">
        <v>24587337</v>
      </c>
      <c r="C163" s="9">
        <f>HYPERLINK(_xlfn.CONCAT("https://pubmed.ncbi.nlm.nih.gov/",B163), B163)</f>
        <v>24587337</v>
      </c>
      <c r="D163" s="10" t="s">
        <v>1166</v>
      </c>
      <c r="E163" s="8" t="s">
        <v>845</v>
      </c>
      <c r="F163" s="8" t="str">
        <f>IF(COUNTIF('Healthy (TIAB)'!A1873:A2767, B163) &gt; 0, "Yes", "No")</f>
        <v>No</v>
      </c>
    </row>
    <row r="164" spans="1:6" ht="32" x14ac:dyDescent="0.2">
      <c r="A164" s="13">
        <v>2014</v>
      </c>
      <c r="B164" s="13">
        <v>24643342</v>
      </c>
      <c r="C164" s="9">
        <f>HYPERLINK(_xlfn.CONCAT("https://pubmed.ncbi.nlm.nih.gov/",B164), B164)</f>
        <v>24643342</v>
      </c>
      <c r="D164" s="10" t="s">
        <v>1167</v>
      </c>
      <c r="E164" s="8" t="s">
        <v>926</v>
      </c>
      <c r="F164" s="8" t="str">
        <f>IF(COUNTIF('Healthy (TIAB)'!A1878:A2772, B164) &gt; 0, "Yes", "No")</f>
        <v>No</v>
      </c>
    </row>
    <row r="165" spans="1:6" ht="32" x14ac:dyDescent="0.2">
      <c r="A165" s="13">
        <v>2014</v>
      </c>
      <c r="B165" s="13">
        <v>23796946</v>
      </c>
      <c r="C165" s="9">
        <f>HYPERLINK(_xlfn.CONCAT("https://pubmed.ncbi.nlm.nih.gov/",B165), B165)</f>
        <v>23796946</v>
      </c>
      <c r="D165" s="10" t="s">
        <v>150</v>
      </c>
      <c r="E165" s="8" t="s">
        <v>1467</v>
      </c>
      <c r="F165" s="8" t="str">
        <f>IF(COUNTIF('Healthy (TIAB)'!A1879:A2773, B165) &gt; 0, "Yes", "No")</f>
        <v>No</v>
      </c>
    </row>
    <row r="166" spans="1:6" ht="48" x14ac:dyDescent="0.2">
      <c r="A166" s="13">
        <v>2014</v>
      </c>
      <c r="B166" s="13">
        <v>25099540</v>
      </c>
      <c r="C166" s="9">
        <f>HYPERLINK(_xlfn.CONCAT("https://pubmed.ncbi.nlm.nih.gov/",B166), B166)</f>
        <v>25099540</v>
      </c>
      <c r="D166" s="10" t="s">
        <v>391</v>
      </c>
      <c r="E166" s="8" t="s">
        <v>899</v>
      </c>
      <c r="F166" s="8" t="str">
        <f>IF(COUNTIF('Healthy (TIAB)'!A1885:A2779, B166) &gt; 0, "Yes", "No")</f>
        <v>No</v>
      </c>
    </row>
    <row r="167" spans="1:6" ht="48" x14ac:dyDescent="0.2">
      <c r="A167" s="13">
        <v>2014</v>
      </c>
      <c r="B167" s="13">
        <v>24670266</v>
      </c>
      <c r="C167" s="9">
        <f>HYPERLINK(_xlfn.CONCAT("https://pubmed.ncbi.nlm.nih.gov/",B167), B167)</f>
        <v>24670266</v>
      </c>
      <c r="D167" s="10" t="s">
        <v>1171</v>
      </c>
      <c r="E167" s="8" t="s">
        <v>1172</v>
      </c>
      <c r="F167" s="8" t="str">
        <f>IF(COUNTIF('Healthy (TIAB)'!A1913:A2807, B167) &gt; 0, "Yes", "No")</f>
        <v>No</v>
      </c>
    </row>
    <row r="168" spans="1:6" ht="32" x14ac:dyDescent="0.2">
      <c r="A168" s="13">
        <v>2014</v>
      </c>
      <c r="B168" s="13">
        <v>24746829</v>
      </c>
      <c r="C168" s="9">
        <f>HYPERLINK(_xlfn.CONCAT("https://pubmed.ncbi.nlm.nih.gov/",B168), B168)</f>
        <v>24746829</v>
      </c>
      <c r="D168" s="10" t="s">
        <v>1173</v>
      </c>
      <c r="E168" s="8" t="s">
        <v>891</v>
      </c>
      <c r="F168" s="8" t="str">
        <f>IF(COUNTIF('Healthy (TIAB)'!A1916:A2810, B168) &gt; 0, "Yes", "No")</f>
        <v>No</v>
      </c>
    </row>
    <row r="169" spans="1:6" ht="32" x14ac:dyDescent="0.2">
      <c r="A169" s="13">
        <v>2014</v>
      </c>
      <c r="B169" s="13">
        <v>24299019</v>
      </c>
      <c r="C169" s="9">
        <f>HYPERLINK(_xlfn.CONCAT("https://pubmed.ncbi.nlm.nih.gov/",B169), B169)</f>
        <v>24299019</v>
      </c>
      <c r="D169" s="10" t="s">
        <v>1177</v>
      </c>
      <c r="E169" s="8" t="s">
        <v>887</v>
      </c>
      <c r="F169" s="8" t="str">
        <f>IF(COUNTIF('Healthy (TIAB)'!A1934:A2828, B169) &gt; 0, "Yes", "No")</f>
        <v>No</v>
      </c>
    </row>
    <row r="170" spans="1:6" ht="32" x14ac:dyDescent="0.2">
      <c r="A170" s="13">
        <v>2014</v>
      </c>
      <c r="B170" s="13">
        <v>24579084</v>
      </c>
      <c r="C170" s="9">
        <f>HYPERLINK(_xlfn.CONCAT("https://pubmed.ncbi.nlm.nih.gov/",B170), B170)</f>
        <v>24579084</v>
      </c>
      <c r="D170" s="10" t="s">
        <v>1184</v>
      </c>
      <c r="E170" s="8" t="s">
        <v>851</v>
      </c>
      <c r="F170" s="8" t="str">
        <f>IF(COUNTIF('Healthy (TIAB)'!A1972:A2866, B170) &gt; 0, "Yes", "No")</f>
        <v>No</v>
      </c>
    </row>
    <row r="171" spans="1:6" ht="32" x14ac:dyDescent="0.2">
      <c r="A171" s="13">
        <v>2014</v>
      </c>
      <c r="B171" s="13">
        <v>25123060</v>
      </c>
      <c r="C171" s="9">
        <f>HYPERLINK(_xlfn.CONCAT("https://pubmed.ncbi.nlm.nih.gov/",B171), B171)</f>
        <v>25123060</v>
      </c>
      <c r="D171" s="10" t="s">
        <v>159</v>
      </c>
      <c r="E171" s="8" t="s">
        <v>862</v>
      </c>
      <c r="F171" s="8" t="str">
        <f>IF(COUNTIF('Healthy (TIAB)'!A1977:A2871, B171) &gt; 0, "Yes", "No")</f>
        <v>No</v>
      </c>
    </row>
    <row r="172" spans="1:6" ht="32" x14ac:dyDescent="0.2">
      <c r="A172" s="13">
        <v>2013</v>
      </c>
      <c r="B172" s="13">
        <v>23184014</v>
      </c>
      <c r="C172" s="9">
        <f>HYPERLINK(_xlfn.CONCAT("https://pubmed.ncbi.nlm.nih.gov/",B172), B172)</f>
        <v>23184014</v>
      </c>
      <c r="D172" s="10" t="s">
        <v>379</v>
      </c>
      <c r="E172" s="8" t="s">
        <v>893</v>
      </c>
      <c r="F172" s="8" t="str">
        <f>IF(COUNTIF('Healthy (TIAB)'!A1594:A2488, B172) &gt; 0, "Yes", "No")</f>
        <v>No</v>
      </c>
    </row>
    <row r="173" spans="1:6" ht="48" x14ac:dyDescent="0.2">
      <c r="A173" s="13">
        <v>2013</v>
      </c>
      <c r="B173" s="13">
        <v>23333088</v>
      </c>
      <c r="C173" s="9">
        <f>HYPERLINK(_xlfn.CONCAT("https://pubmed.ncbi.nlm.nih.gov/",B173), B173)</f>
        <v>23333088</v>
      </c>
      <c r="D173" s="10" t="s">
        <v>1185</v>
      </c>
      <c r="E173" s="8" t="s">
        <v>893</v>
      </c>
      <c r="F173" s="8" t="str">
        <f>IF(COUNTIF('Healthy (TIAB)'!A1609:A2503, B173) &gt; 0, "Yes", "No")</f>
        <v>No</v>
      </c>
    </row>
    <row r="174" spans="1:6" ht="16" x14ac:dyDescent="0.2">
      <c r="A174" s="13">
        <v>2013</v>
      </c>
      <c r="B174" s="13">
        <v>23656645</v>
      </c>
      <c r="C174" s="9">
        <f>HYPERLINK(_xlfn.CONCAT("https://pubmed.ncbi.nlm.nih.gov/",B174), B174)</f>
        <v>23656645</v>
      </c>
      <c r="D174" s="10" t="s">
        <v>1186</v>
      </c>
      <c r="E174" s="8" t="s">
        <v>977</v>
      </c>
      <c r="F174" s="8" t="str">
        <f>IF(COUNTIF('Healthy (TIAB)'!A1644:A2538, B174) &gt; 0, "Yes", "No")</f>
        <v>No</v>
      </c>
    </row>
    <row r="175" spans="1:6" ht="48" x14ac:dyDescent="0.2">
      <c r="A175" s="13">
        <v>2013</v>
      </c>
      <c r="B175" s="13">
        <v>23564916</v>
      </c>
      <c r="C175" s="9">
        <f>HYPERLINK(_xlfn.CONCAT("https://pubmed.ncbi.nlm.nih.gov/",B175), B175)</f>
        <v>23564916</v>
      </c>
      <c r="D175" s="10" t="s">
        <v>1714</v>
      </c>
      <c r="E175" s="8" t="s">
        <v>1737</v>
      </c>
      <c r="F175" s="8" t="str">
        <f>IF(COUNTIF('Healthy (TIAB)'!A1685:A2579, B175) &gt; 0, "Yes", "No")</f>
        <v>No</v>
      </c>
    </row>
    <row r="176" spans="1:6" ht="32" x14ac:dyDescent="0.2">
      <c r="A176" s="13">
        <v>2013</v>
      </c>
      <c r="B176" s="13">
        <v>23817470</v>
      </c>
      <c r="C176" s="9">
        <f>HYPERLINK(_xlfn.CONCAT("https://pubmed.ncbi.nlm.nih.gov/",B176), B176)</f>
        <v>23817470</v>
      </c>
      <c r="D176" s="10" t="s">
        <v>383</v>
      </c>
      <c r="E176" s="8" t="s">
        <v>893</v>
      </c>
      <c r="F176" s="8" t="str">
        <f>IF(COUNTIF('Healthy (TIAB)'!A1703:A2597, B176) &gt; 0, "Yes", "No")</f>
        <v>No</v>
      </c>
    </row>
    <row r="177" spans="1:6" ht="16" x14ac:dyDescent="0.2">
      <c r="A177" s="13">
        <v>2013</v>
      </c>
      <c r="B177" s="13">
        <v>23246023</v>
      </c>
      <c r="C177" s="9">
        <f>HYPERLINK(_xlfn.CONCAT("https://pubmed.ncbi.nlm.nih.gov/",B177), B177)</f>
        <v>23246023</v>
      </c>
      <c r="D177" s="10" t="s">
        <v>1190</v>
      </c>
      <c r="E177" s="8" t="s">
        <v>856</v>
      </c>
      <c r="F177" s="8" t="str">
        <f>IF(COUNTIF('Healthy (TIAB)'!A1721:A2615, B177) &gt; 0, "Yes", "No")</f>
        <v>No</v>
      </c>
    </row>
    <row r="178" spans="1:6" ht="32" x14ac:dyDescent="0.2">
      <c r="A178" s="13">
        <v>2013</v>
      </c>
      <c r="B178" s="13">
        <v>23318848</v>
      </c>
      <c r="C178" s="9">
        <f>HYPERLINK(_xlfn.CONCAT("https://pubmed.ncbi.nlm.nih.gov/",B178), B178)</f>
        <v>23318848</v>
      </c>
      <c r="D178" s="10" t="s">
        <v>1717</v>
      </c>
      <c r="E178" s="8" t="s">
        <v>848</v>
      </c>
      <c r="F178" s="8" t="str">
        <f>IF(COUNTIF('Healthy (TIAB)'!A1724:A2618, B178) &gt; 0, "Yes", "No")</f>
        <v>No</v>
      </c>
    </row>
    <row r="179" spans="1:6" ht="32" x14ac:dyDescent="0.2">
      <c r="A179" s="13">
        <v>2013</v>
      </c>
      <c r="B179" s="13">
        <v>23565815</v>
      </c>
      <c r="C179" s="9">
        <f>HYPERLINK(_xlfn.CONCAT("https://pubmed.ncbi.nlm.nih.gov/",B179), B179)</f>
        <v>23565815</v>
      </c>
      <c r="D179" s="10" t="s">
        <v>148</v>
      </c>
      <c r="E179" s="8" t="s">
        <v>899</v>
      </c>
      <c r="F179" s="8" t="str">
        <f>IF(COUNTIF('Healthy (TIAB)'!A1726:A2620, B179) &gt; 0, "Yes", "No")</f>
        <v>No</v>
      </c>
    </row>
    <row r="180" spans="1:6" ht="32" x14ac:dyDescent="0.2">
      <c r="A180" s="13">
        <v>2013</v>
      </c>
      <c r="B180" s="13">
        <v>23365106</v>
      </c>
      <c r="C180" s="9">
        <f>HYPERLINK(_xlfn.CONCAT("https://pubmed.ncbi.nlm.nih.gov/",B180), B180)</f>
        <v>23365106</v>
      </c>
      <c r="D180" s="10" t="s">
        <v>1192</v>
      </c>
      <c r="E180" s="8" t="s">
        <v>893</v>
      </c>
      <c r="F180" s="8" t="str">
        <f>IF(COUNTIF('Healthy (TIAB)'!A1727:A2621, B180) &gt; 0, "Yes", "No")</f>
        <v>No</v>
      </c>
    </row>
    <row r="181" spans="1:6" ht="16" x14ac:dyDescent="0.2">
      <c r="A181" s="13">
        <v>2013</v>
      </c>
      <c r="B181" s="13">
        <v>23408034</v>
      </c>
      <c r="C181" s="9">
        <f>HYPERLINK(_xlfn.CONCAT("https://pubmed.ncbi.nlm.nih.gov/",B181), B181)</f>
        <v>23408034</v>
      </c>
      <c r="D181" s="10" t="s">
        <v>1972</v>
      </c>
      <c r="E181" s="8" t="s">
        <v>851</v>
      </c>
      <c r="F181" s="8" t="str">
        <f>IF(COUNTIF('Healthy (TIAB)'!A1734:A2628, B181) &gt; 0, "Yes", "No")</f>
        <v>No</v>
      </c>
    </row>
    <row r="182" spans="1:6" ht="32" x14ac:dyDescent="0.2">
      <c r="A182" s="13">
        <v>2013</v>
      </c>
      <c r="B182" s="13">
        <v>24330904</v>
      </c>
      <c r="C182" s="9">
        <f>HYPERLINK(_xlfn.CONCAT("https://pubmed.ncbi.nlm.nih.gov/",B182), B182)</f>
        <v>24330904</v>
      </c>
      <c r="D182" s="10" t="s">
        <v>1193</v>
      </c>
      <c r="E182" s="8" t="s">
        <v>848</v>
      </c>
      <c r="F182" s="8" t="str">
        <f>IF(COUNTIF('Healthy (TIAB)'!A1762:A2656, B182) &gt; 0, "Yes", "No")</f>
        <v>No</v>
      </c>
    </row>
    <row r="183" spans="1:6" ht="32" x14ac:dyDescent="0.2">
      <c r="A183" s="13">
        <v>2013</v>
      </c>
      <c r="B183" s="13">
        <v>23312676</v>
      </c>
      <c r="C183" s="9">
        <f>HYPERLINK(_xlfn.CONCAT("https://pubmed.ncbi.nlm.nih.gov/",B183), B183)</f>
        <v>23312676</v>
      </c>
      <c r="D183" s="10" t="s">
        <v>1194</v>
      </c>
      <c r="E183" s="8" t="s">
        <v>1195</v>
      </c>
      <c r="F183" s="8" t="str">
        <f>IF(COUNTIF('Healthy (TIAB)'!A1776:A2670, B183) &gt; 0, "Yes", "No")</f>
        <v>No</v>
      </c>
    </row>
    <row r="184" spans="1:6" ht="32" x14ac:dyDescent="0.2">
      <c r="A184" s="13">
        <v>2013</v>
      </c>
      <c r="B184" s="13">
        <v>23356247</v>
      </c>
      <c r="C184" s="9">
        <f>HYPERLINK(_xlfn.CONCAT("https://pubmed.ncbi.nlm.nih.gov/",B184), B184)</f>
        <v>23356247</v>
      </c>
      <c r="D184" s="10" t="s">
        <v>1198</v>
      </c>
      <c r="E184" s="8" t="s">
        <v>887</v>
      </c>
      <c r="F184" s="8" t="str">
        <f>IF(COUNTIF('Healthy (TIAB)'!A1787:A2681, B184) &gt; 0, "Yes", "No")</f>
        <v>No</v>
      </c>
    </row>
    <row r="185" spans="1:6" ht="32" x14ac:dyDescent="0.2">
      <c r="A185" s="13">
        <v>2013</v>
      </c>
      <c r="B185" s="13">
        <v>23888318</v>
      </c>
      <c r="C185" s="9">
        <f>HYPERLINK(_xlfn.CONCAT("https://pubmed.ncbi.nlm.nih.gov/",B185), B185)</f>
        <v>23888318</v>
      </c>
      <c r="D185" s="10" t="s">
        <v>151</v>
      </c>
      <c r="E185" s="8" t="s">
        <v>845</v>
      </c>
      <c r="F185" s="8" t="str">
        <f>IF(COUNTIF('Healthy (TIAB)'!A1790:A2684, B185) &gt; 0, "Yes", "No")</f>
        <v>No</v>
      </c>
    </row>
    <row r="186" spans="1:6" ht="32" x14ac:dyDescent="0.2">
      <c r="A186" s="13">
        <v>2013</v>
      </c>
      <c r="B186" s="13">
        <v>24304605</v>
      </c>
      <c r="C186" s="9">
        <f>HYPERLINK(_xlfn.CONCAT("https://pubmed.ncbi.nlm.nih.gov/",B186), B186)</f>
        <v>24304605</v>
      </c>
      <c r="D186" s="10" t="s">
        <v>154</v>
      </c>
      <c r="E186" s="8" t="s">
        <v>899</v>
      </c>
      <c r="F186" s="8" t="str">
        <f>IF(COUNTIF('Healthy (TIAB)'!A1793:A2687, B186) &gt; 0, "Yes", "No")</f>
        <v>No</v>
      </c>
    </row>
    <row r="187" spans="1:6" ht="32" x14ac:dyDescent="0.2">
      <c r="A187" s="13">
        <v>2013</v>
      </c>
      <c r="B187" s="13">
        <v>23438101</v>
      </c>
      <c r="C187" s="9">
        <f>HYPERLINK(_xlfn.CONCAT("https://pubmed.ncbi.nlm.nih.gov/",B187), B187)</f>
        <v>23438101</v>
      </c>
      <c r="D187" s="10" t="s">
        <v>1202</v>
      </c>
      <c r="E187" s="8" t="s">
        <v>845</v>
      </c>
      <c r="F187" s="8" t="str">
        <f>IF(COUNTIF('Healthy (TIAB)'!A1824:A2718, B187) &gt; 0, "Yes", "No")</f>
        <v>No</v>
      </c>
    </row>
    <row r="188" spans="1:6" ht="32" x14ac:dyDescent="0.2">
      <c r="A188" s="13">
        <v>2013</v>
      </c>
      <c r="B188" s="13">
        <v>23238663</v>
      </c>
      <c r="C188" s="9">
        <f>HYPERLINK(_xlfn.CONCAT("https://pubmed.ncbi.nlm.nih.gov/",B188), B188)</f>
        <v>23238663</v>
      </c>
      <c r="D188" s="10" t="s">
        <v>1203</v>
      </c>
      <c r="E188" s="8" t="s">
        <v>851</v>
      </c>
      <c r="F188" s="8" t="str">
        <f>IF(COUNTIF('Healthy (TIAB)'!A1863:A2757, B188) &gt; 0, "Yes", "No")</f>
        <v>No</v>
      </c>
    </row>
    <row r="189" spans="1:6" ht="32" x14ac:dyDescent="0.2">
      <c r="A189" s="13">
        <v>2013</v>
      </c>
      <c r="B189" s="13">
        <v>22100606</v>
      </c>
      <c r="C189" s="9">
        <f>HYPERLINK(_xlfn.CONCAT("https://pubmed.ncbi.nlm.nih.gov/",B189), B189)</f>
        <v>22100606</v>
      </c>
      <c r="D189" s="10" t="s">
        <v>238</v>
      </c>
      <c r="E189" s="8" t="s">
        <v>1084</v>
      </c>
      <c r="F189" s="8" t="str">
        <f>IF(COUNTIF('Healthy (TIAB)'!A1871:A2765, B189) &gt; 0, "Yes", "No")</f>
        <v>No</v>
      </c>
    </row>
    <row r="190" spans="1:6" ht="48" x14ac:dyDescent="0.2">
      <c r="A190" s="13">
        <v>2013</v>
      </c>
      <c r="B190" s="13">
        <v>24071458</v>
      </c>
      <c r="C190" s="9">
        <f>HYPERLINK(_xlfn.CONCAT("https://pubmed.ncbi.nlm.nih.gov/",B190), B190)</f>
        <v>24071458</v>
      </c>
      <c r="D190" s="10" t="s">
        <v>2001</v>
      </c>
      <c r="E190" s="8" t="s">
        <v>887</v>
      </c>
      <c r="F190" s="8" t="str">
        <f>IF(COUNTIF('Healthy (TIAB)'!A1903:A2797, B190) &gt; 0, "Yes", "No")</f>
        <v>No</v>
      </c>
    </row>
    <row r="191" spans="1:6" ht="32" x14ac:dyDescent="0.2">
      <c r="A191" s="13">
        <v>2013</v>
      </c>
      <c r="B191" s="13">
        <v>23275364</v>
      </c>
      <c r="C191" s="9">
        <f>HYPERLINK(_xlfn.CONCAT("https://pubmed.ncbi.nlm.nih.gov/",B191), B191)</f>
        <v>23275364</v>
      </c>
      <c r="D191" s="10" t="s">
        <v>1208</v>
      </c>
      <c r="E191" s="8" t="s">
        <v>887</v>
      </c>
      <c r="F191" s="8" t="str">
        <f>IF(COUNTIF('Healthy (TIAB)'!A1936:A2830, B191) &gt; 0, "Yes", "No")</f>
        <v>No</v>
      </c>
    </row>
    <row r="192" spans="1:6" ht="16" x14ac:dyDescent="0.2">
      <c r="A192" s="13">
        <v>2013</v>
      </c>
      <c r="B192" s="13">
        <v>23426033</v>
      </c>
      <c r="C192" s="9">
        <f>HYPERLINK(_xlfn.CONCAT("https://pubmed.ncbi.nlm.nih.gov/",B192), B192)</f>
        <v>23426033</v>
      </c>
      <c r="D192" s="10" t="s">
        <v>2010</v>
      </c>
      <c r="E192" s="8" t="s">
        <v>1467</v>
      </c>
      <c r="F192" s="8" t="str">
        <f>IF(COUNTIF('Healthy (TIAB)'!A1960:A2854, B192) &gt; 0, "Yes", "No")</f>
        <v>No</v>
      </c>
    </row>
    <row r="193" spans="1:6" ht="48" x14ac:dyDescent="0.2">
      <c r="A193" s="13">
        <v>2012</v>
      </c>
      <c r="B193" s="13">
        <v>23173831</v>
      </c>
      <c r="C193" s="9">
        <f>HYPERLINK(_xlfn.CONCAT("https://pubmed.ncbi.nlm.nih.gov/",B193), B193)</f>
        <v>23173831</v>
      </c>
      <c r="D193" s="10" t="s">
        <v>178</v>
      </c>
      <c r="E193" s="8" t="s">
        <v>1025</v>
      </c>
      <c r="F193" s="8" t="str">
        <f>IF(COUNTIF('Healthy (TIAB)'!A1556:A2450, B193) &gt; 0, "Yes", "No")</f>
        <v>No</v>
      </c>
    </row>
    <row r="194" spans="1:6" ht="32" x14ac:dyDescent="0.2">
      <c r="A194" s="13">
        <v>2012</v>
      </c>
      <c r="B194" s="13">
        <v>22552037</v>
      </c>
      <c r="C194" s="9">
        <f>HYPERLINK(_xlfn.CONCAT("https://pubmed.ncbi.nlm.nih.gov/",B194), B194)</f>
        <v>22552037</v>
      </c>
      <c r="D194" s="10" t="s">
        <v>1945</v>
      </c>
      <c r="E194" s="8" t="s">
        <v>875</v>
      </c>
      <c r="F194" s="8" t="str">
        <f>IF(COUNTIF('Healthy (TIAB)'!A1567:A2461, B194) &gt; 0, "Yes", "No")</f>
        <v>No</v>
      </c>
    </row>
    <row r="195" spans="1:6" ht="32" x14ac:dyDescent="0.2">
      <c r="A195" s="13">
        <v>2012</v>
      </c>
      <c r="B195" s="13">
        <v>23128104</v>
      </c>
      <c r="C195" s="9">
        <f>HYPERLINK(_xlfn.CONCAT("https://pubmed.ncbi.nlm.nih.gov/",B195), B195)</f>
        <v>23128104</v>
      </c>
      <c r="D195" s="10" t="s">
        <v>1881</v>
      </c>
      <c r="E195" s="8" t="s">
        <v>1034</v>
      </c>
      <c r="F195" s="8" t="str">
        <f>IF(COUNTIF('Healthy (TIAB)'!A1588:A2482, B195) &gt; 0, "Yes", "No")</f>
        <v>No</v>
      </c>
    </row>
    <row r="196" spans="1:6" ht="32" x14ac:dyDescent="0.2">
      <c r="A196" s="13">
        <v>2012</v>
      </c>
      <c r="B196" s="13">
        <v>23104856</v>
      </c>
      <c r="C196" s="9">
        <f>HYPERLINK(_xlfn.CONCAT("https://pubmed.ncbi.nlm.nih.gov/",B196), B196)</f>
        <v>23104856</v>
      </c>
      <c r="D196" s="10" t="s">
        <v>1950</v>
      </c>
      <c r="E196" s="8" t="s">
        <v>887</v>
      </c>
      <c r="F196" s="8" t="str">
        <f>IF(COUNTIF('Healthy (TIAB)'!A1601:A2495, B196) &gt; 0, "Yes", "No")</f>
        <v>No</v>
      </c>
    </row>
    <row r="197" spans="1:6" ht="32" x14ac:dyDescent="0.2">
      <c r="A197" s="13">
        <v>2012</v>
      </c>
      <c r="B197" s="13">
        <v>22912426</v>
      </c>
      <c r="C197" s="9">
        <f>HYPERLINK(_xlfn.CONCAT("https://pubmed.ncbi.nlm.nih.gov/",B197), B197)</f>
        <v>22912426</v>
      </c>
      <c r="D197" s="10" t="s">
        <v>1218</v>
      </c>
      <c r="E197" s="8" t="s">
        <v>856</v>
      </c>
      <c r="F197" s="8" t="str">
        <f>IF(COUNTIF('Healthy (TIAB)'!A1617:A2511, B197) &gt; 0, "Yes", "No")</f>
        <v>No</v>
      </c>
    </row>
    <row r="198" spans="1:6" ht="32" x14ac:dyDescent="0.2">
      <c r="A198" s="13">
        <v>2012</v>
      </c>
      <c r="B198" s="13">
        <v>22865498</v>
      </c>
      <c r="C198" s="9">
        <f>HYPERLINK(_xlfn.CONCAT("https://pubmed.ncbi.nlm.nih.gov/",B198), B198)</f>
        <v>22865498</v>
      </c>
      <c r="D198" s="10" t="s">
        <v>1952</v>
      </c>
      <c r="E198" s="8" t="s">
        <v>1861</v>
      </c>
      <c r="F198" s="8" t="str">
        <f>IF(COUNTIF('Healthy (TIAB)'!A1618:A2512, B198) &gt; 0, "Yes", "No")</f>
        <v>No</v>
      </c>
    </row>
    <row r="199" spans="1:6" ht="16" x14ac:dyDescent="0.2">
      <c r="A199" s="13">
        <v>2012</v>
      </c>
      <c r="B199" s="13">
        <v>22686415</v>
      </c>
      <c r="C199" s="9">
        <f>HYPERLINK(_xlfn.CONCAT("https://pubmed.ncbi.nlm.nih.gov/",B199), B199)</f>
        <v>22686415</v>
      </c>
      <c r="D199" s="10" t="s">
        <v>1220</v>
      </c>
      <c r="E199" s="8" t="s">
        <v>1221</v>
      </c>
      <c r="F199" s="8" t="str">
        <f>IF(COUNTIF('Healthy (TIAB)'!A1649:A2543, B199) &gt; 0, "Yes", "No")</f>
        <v>No</v>
      </c>
    </row>
    <row r="200" spans="1:6" ht="48" x14ac:dyDescent="0.2">
      <c r="A200" s="13">
        <v>2012</v>
      </c>
      <c r="B200" s="13">
        <v>22367427</v>
      </c>
      <c r="C200" s="9">
        <f>HYPERLINK(_xlfn.CONCAT("https://pubmed.ncbi.nlm.nih.gov/",B200), B200)</f>
        <v>22367427</v>
      </c>
      <c r="D200" s="10" t="s">
        <v>1958</v>
      </c>
      <c r="E200" s="8" t="s">
        <v>1297</v>
      </c>
      <c r="F200" s="8" t="str">
        <f>IF(COUNTIF('Healthy (TIAB)'!A1657:A2551, B200) &gt; 0, "Yes", "No")</f>
        <v>No</v>
      </c>
    </row>
    <row r="201" spans="1:6" ht="48" x14ac:dyDescent="0.2">
      <c r="A201" s="13">
        <v>2012</v>
      </c>
      <c r="B201" s="13">
        <v>22313729</v>
      </c>
      <c r="C201" s="9">
        <f>HYPERLINK(_xlfn.CONCAT("https://pubmed.ncbi.nlm.nih.gov/",B201), B201)</f>
        <v>22313729</v>
      </c>
      <c r="D201" s="10" t="s">
        <v>1961</v>
      </c>
      <c r="E201" s="8" t="s">
        <v>2027</v>
      </c>
      <c r="F201" s="8" t="str">
        <f>IF(COUNTIF('Healthy (TIAB)'!A1666:A2560, B201) &gt; 0, "Yes", "No")</f>
        <v>No</v>
      </c>
    </row>
    <row r="202" spans="1:6" ht="32" x14ac:dyDescent="0.2">
      <c r="A202" s="13">
        <v>2012</v>
      </c>
      <c r="B202" s="13">
        <v>23056097</v>
      </c>
      <c r="C202" s="9">
        <f>HYPERLINK(_xlfn.CONCAT("https://pubmed.ncbi.nlm.nih.gov/",B202), B202)</f>
        <v>23056097</v>
      </c>
      <c r="D202" s="10" t="s">
        <v>1970</v>
      </c>
      <c r="E202" s="8" t="s">
        <v>851</v>
      </c>
      <c r="F202" s="8" t="str">
        <f>IF(COUNTIF('Healthy (TIAB)'!A1719:A2613, B202) &gt; 0, "Yes", "No")</f>
        <v>No</v>
      </c>
    </row>
    <row r="203" spans="1:6" ht="48" x14ac:dyDescent="0.2">
      <c r="A203" s="13">
        <v>2012</v>
      </c>
      <c r="B203" s="13">
        <v>22550196</v>
      </c>
      <c r="C203" s="9">
        <f>HYPERLINK(_xlfn.CONCAT("https://pubmed.ncbi.nlm.nih.gov/",B203), B203)</f>
        <v>22550196</v>
      </c>
      <c r="D203" s="10" t="s">
        <v>1225</v>
      </c>
      <c r="E203" s="8" t="s">
        <v>848</v>
      </c>
      <c r="F203" s="8" t="str">
        <f>IF(COUNTIF('Healthy (TIAB)'!A1723:A2617, B203) &gt; 0, "Yes", "No")</f>
        <v>No</v>
      </c>
    </row>
    <row r="204" spans="1:6" ht="48" x14ac:dyDescent="0.2">
      <c r="A204" s="13">
        <v>2012</v>
      </c>
      <c r="B204" s="13">
        <v>21429719</v>
      </c>
      <c r="C204" s="9">
        <f>HYPERLINK(_xlfn.CONCAT("https://pubmed.ncbi.nlm.nih.gov/",B204), B204)</f>
        <v>21429719</v>
      </c>
      <c r="D204" s="10" t="s">
        <v>1229</v>
      </c>
      <c r="E204" s="8" t="s">
        <v>887</v>
      </c>
      <c r="F204" s="8" t="str">
        <f>IF(COUNTIF('Healthy (TIAB)'!A1813:A2707, B204) &gt; 0, "Yes", "No")</f>
        <v>No</v>
      </c>
    </row>
    <row r="205" spans="1:6" ht="32" x14ac:dyDescent="0.2">
      <c r="A205" s="13">
        <v>2012</v>
      </c>
      <c r="B205" s="13">
        <v>22472183</v>
      </c>
      <c r="C205" s="9">
        <f>HYPERLINK(_xlfn.CONCAT("https://pubmed.ncbi.nlm.nih.gov/",B205), B205)</f>
        <v>22472183</v>
      </c>
      <c r="D205" s="10" t="s">
        <v>142</v>
      </c>
      <c r="E205" s="8" t="s">
        <v>899</v>
      </c>
      <c r="F205" s="8" t="str">
        <f>IF(COUNTIF('Healthy (TIAB)'!A1818:A2712, B205) &gt; 0, "Yes", "No")</f>
        <v>No</v>
      </c>
    </row>
    <row r="206" spans="1:6" ht="32" x14ac:dyDescent="0.2">
      <c r="A206" s="13">
        <v>2012</v>
      </c>
      <c r="B206" s="13">
        <v>23034965</v>
      </c>
      <c r="C206" s="9">
        <f>HYPERLINK(_xlfn.CONCAT("https://pubmed.ncbi.nlm.nih.gov/",B206), B206)</f>
        <v>23034965</v>
      </c>
      <c r="D206" s="10" t="s">
        <v>1233</v>
      </c>
      <c r="E206" s="8" t="s">
        <v>851</v>
      </c>
      <c r="F206" s="8" t="str">
        <f>IF(COUNTIF('Healthy (TIAB)'!A1819:A2713, B206) &gt; 0, "Yes", "No")</f>
        <v>No</v>
      </c>
    </row>
    <row r="207" spans="1:6" ht="32" x14ac:dyDescent="0.2">
      <c r="A207" s="13">
        <v>2012</v>
      </c>
      <c r="B207" s="13">
        <v>21801476</v>
      </c>
      <c r="C207" s="9">
        <f>HYPERLINK(_xlfn.CONCAT("https://pubmed.ncbi.nlm.nih.gov/",B207), B207)</f>
        <v>21801476</v>
      </c>
      <c r="D207" s="10" t="s">
        <v>1986</v>
      </c>
      <c r="E207" s="8" t="s">
        <v>977</v>
      </c>
      <c r="F207" s="8" t="str">
        <f>IF(COUNTIF('Healthy (TIAB)'!A1822:A2716, B207) &gt; 0, "Yes", "No")</f>
        <v>No</v>
      </c>
    </row>
    <row r="208" spans="1:6" ht="48" x14ac:dyDescent="0.2">
      <c r="A208" s="13">
        <v>2012</v>
      </c>
      <c r="B208" s="13">
        <v>23312051</v>
      </c>
      <c r="C208" s="9">
        <f>HYPERLINK(_xlfn.CONCAT("https://pubmed.ncbi.nlm.nih.gov/",B208), B208)</f>
        <v>23312051</v>
      </c>
      <c r="D208" s="10" t="s">
        <v>1237</v>
      </c>
      <c r="E208" s="8" t="s">
        <v>853</v>
      </c>
      <c r="F208" s="8" t="str">
        <f>IF(COUNTIF('Healthy (TIAB)'!A1827:A2721, B208) &gt; 0, "Yes", "No")</f>
        <v>No</v>
      </c>
    </row>
    <row r="209" spans="1:6" ht="32" x14ac:dyDescent="0.2">
      <c r="A209" s="13">
        <v>2012</v>
      </c>
      <c r="B209" s="13">
        <v>23134888</v>
      </c>
      <c r="C209" s="9">
        <f>HYPERLINK(_xlfn.CONCAT("https://pubmed.ncbi.nlm.nih.gov/",B209), B209)</f>
        <v>23134888</v>
      </c>
      <c r="D209" s="10" t="s">
        <v>1239</v>
      </c>
      <c r="E209" s="8" t="s">
        <v>851</v>
      </c>
      <c r="F209" s="8" t="str">
        <f>IF(COUNTIF('Healthy (TIAB)'!A1842:A2736, B209) &gt; 0, "Yes", "No")</f>
        <v>No</v>
      </c>
    </row>
    <row r="210" spans="1:6" ht="32" x14ac:dyDescent="0.2">
      <c r="A210" s="13">
        <v>2012</v>
      </c>
      <c r="B210" s="13">
        <v>22313793</v>
      </c>
      <c r="C210" s="9">
        <f>HYPERLINK(_xlfn.CONCAT("https://pubmed.ncbi.nlm.nih.gov/",B210), B210)</f>
        <v>22313793</v>
      </c>
      <c r="D210" s="10" t="s">
        <v>1989</v>
      </c>
      <c r="E210" s="8" t="s">
        <v>858</v>
      </c>
      <c r="F210" s="8" t="str">
        <f>IF(COUNTIF('Healthy (TIAB)'!A1845:A2739, B210) &gt; 0, "Yes", "No")</f>
        <v>No</v>
      </c>
    </row>
    <row r="211" spans="1:6" ht="48" x14ac:dyDescent="0.2">
      <c r="A211" s="13">
        <v>2012</v>
      </c>
      <c r="B211" s="13">
        <v>23351198</v>
      </c>
      <c r="C211" s="9">
        <f>HYPERLINK(_xlfn.CONCAT("https://pubmed.ncbi.nlm.nih.gov/",B211), B211)</f>
        <v>23351198</v>
      </c>
      <c r="D211" s="10" t="s">
        <v>1240</v>
      </c>
      <c r="E211" s="8" t="s">
        <v>887</v>
      </c>
      <c r="F211" s="8" t="str">
        <f>IF(COUNTIF('Healthy (TIAB)'!A1852:A2746, B211) &gt; 0, "Yes", "No")</f>
        <v>No</v>
      </c>
    </row>
    <row r="212" spans="1:6" ht="32" x14ac:dyDescent="0.2">
      <c r="A212" s="13">
        <v>2012</v>
      </c>
      <c r="B212" s="13">
        <v>22978374</v>
      </c>
      <c r="C212" s="9">
        <f>HYPERLINK(_xlfn.CONCAT("https://pubmed.ncbi.nlm.nih.gov/",B212), B212)</f>
        <v>22978374</v>
      </c>
      <c r="D212" s="10" t="s">
        <v>1241</v>
      </c>
      <c r="E212" s="8" t="s">
        <v>1242</v>
      </c>
      <c r="F212" s="8" t="str">
        <f>IF(COUNTIF('Healthy (TIAB)'!A1859:A2753, B212) &gt; 0, "Yes", "No")</f>
        <v>No</v>
      </c>
    </row>
    <row r="213" spans="1:6" ht="64" x14ac:dyDescent="0.2">
      <c r="A213" s="13">
        <v>2012</v>
      </c>
      <c r="B213" s="13">
        <v>22186099</v>
      </c>
      <c r="C213" s="9">
        <f>HYPERLINK(_xlfn.CONCAT("https://pubmed.ncbi.nlm.nih.gov/",B213), B213)</f>
        <v>22186099</v>
      </c>
      <c r="D213" s="10" t="s">
        <v>1246</v>
      </c>
      <c r="E213" s="8" t="s">
        <v>977</v>
      </c>
      <c r="F213" s="8" t="str">
        <f>IF(COUNTIF('Healthy (TIAB)'!A1874:A2768, B213) &gt; 0, "Yes", "No")</f>
        <v>No</v>
      </c>
    </row>
    <row r="214" spans="1:6" ht="32" x14ac:dyDescent="0.2">
      <c r="A214" s="13">
        <v>2012</v>
      </c>
      <c r="B214" s="13">
        <v>22953023</v>
      </c>
      <c r="C214" s="9">
        <f>HYPERLINK(_xlfn.CONCAT("https://pubmed.ncbi.nlm.nih.gov/",B214), B214)</f>
        <v>22953023</v>
      </c>
      <c r="D214" s="10" t="s">
        <v>1249</v>
      </c>
      <c r="E214" s="8" t="s">
        <v>891</v>
      </c>
      <c r="F214" s="8" t="str">
        <f>IF(COUNTIF('Healthy (TIAB)'!A1915:A2809, B214) &gt; 0, "Yes", "No")</f>
        <v>No</v>
      </c>
    </row>
    <row r="215" spans="1:6" ht="32" x14ac:dyDescent="0.2">
      <c r="A215" s="13">
        <v>2012</v>
      </c>
      <c r="B215" s="13">
        <v>23326753</v>
      </c>
      <c r="C215" s="9">
        <f>HYPERLINK(_xlfn.CONCAT("https://pubmed.ncbi.nlm.nih.gov/",B215), B215)</f>
        <v>23326753</v>
      </c>
      <c r="D215" s="10" t="s">
        <v>1250</v>
      </c>
      <c r="E215" s="8" t="s">
        <v>856</v>
      </c>
      <c r="F215" s="8" t="str">
        <f>IF(COUNTIF('Healthy (TIAB)'!A1920:A2814, B215) &gt; 0, "Yes", "No")</f>
        <v>No</v>
      </c>
    </row>
    <row r="216" spans="1:6" ht="48" x14ac:dyDescent="0.2">
      <c r="A216" s="13">
        <v>2012</v>
      </c>
      <c r="B216" s="13">
        <v>23110706</v>
      </c>
      <c r="C216" s="9">
        <f>HYPERLINK(_xlfn.CONCAT("https://pubmed.ncbi.nlm.nih.gov/",B216), B216)</f>
        <v>23110706</v>
      </c>
      <c r="D216" s="10" t="s">
        <v>1730</v>
      </c>
      <c r="E216" s="8" t="s">
        <v>853</v>
      </c>
      <c r="F216" s="8" t="str">
        <f>IF(COUNTIF('Healthy (TIAB)'!A1940:A2834, B216) &gt; 0, "Yes", "No")</f>
        <v>No</v>
      </c>
    </row>
    <row r="217" spans="1:6" ht="32" x14ac:dyDescent="0.2">
      <c r="A217" s="13">
        <v>2012</v>
      </c>
      <c r="B217" s="13">
        <v>22892157</v>
      </c>
      <c r="C217" s="9">
        <f>HYPERLINK(_xlfn.CONCAT("https://pubmed.ncbi.nlm.nih.gov/",B217), B217)</f>
        <v>22892157</v>
      </c>
      <c r="D217" s="10" t="s">
        <v>1254</v>
      </c>
      <c r="E217" s="8" t="s">
        <v>893</v>
      </c>
      <c r="F217" s="8" t="str">
        <f>IF(COUNTIF('Healthy (TIAB)'!A1944:A2838, B217) &gt; 0, "Yes", "No")</f>
        <v>No</v>
      </c>
    </row>
    <row r="218" spans="1:6" ht="32" x14ac:dyDescent="0.2">
      <c r="A218" s="13">
        <v>2012</v>
      </c>
      <c r="B218" s="13">
        <v>21864417</v>
      </c>
      <c r="C218" s="9">
        <f>HYPERLINK(_xlfn.CONCAT("https://pubmed.ncbi.nlm.nih.gov/",B218), B218)</f>
        <v>21864417</v>
      </c>
      <c r="D218" s="10" t="s">
        <v>500</v>
      </c>
      <c r="E218" s="8" t="s">
        <v>845</v>
      </c>
      <c r="F218" s="8" t="str">
        <f>IF(COUNTIF('Healthy (TIAB)'!A1945:A2839, B218) &gt; 0, "Yes", "No")</f>
        <v>No</v>
      </c>
    </row>
    <row r="219" spans="1:6" ht="48" x14ac:dyDescent="0.2">
      <c r="A219" s="13">
        <v>2012</v>
      </c>
      <c r="B219" s="13">
        <v>22897461</v>
      </c>
      <c r="C219" s="9">
        <f>HYPERLINK(_xlfn.CONCAT("https://pubmed.ncbi.nlm.nih.gov/",B219), B219)</f>
        <v>22897461</v>
      </c>
      <c r="D219" s="10" t="s">
        <v>1257</v>
      </c>
      <c r="E219" s="8" t="s">
        <v>845</v>
      </c>
      <c r="F219" s="8" t="str">
        <f>IF(COUNTIF('Healthy (TIAB)'!A1947:A2841, B219) &gt; 0, "Yes", "No")</f>
        <v>No</v>
      </c>
    </row>
    <row r="220" spans="1:6" ht="32" x14ac:dyDescent="0.2">
      <c r="A220" s="13">
        <v>2011</v>
      </c>
      <c r="B220" s="13">
        <v>22199129</v>
      </c>
      <c r="C220" s="9">
        <f>HYPERLINK(_xlfn.CONCAT("https://pubmed.ncbi.nlm.nih.gov/",B220), B220)</f>
        <v>22199129</v>
      </c>
      <c r="D220" s="10" t="s">
        <v>1258</v>
      </c>
      <c r="E220" s="8" t="s">
        <v>887</v>
      </c>
      <c r="F220" s="8" t="str">
        <f>IF(COUNTIF('Healthy (TIAB)'!A1566:A2460, B220) &gt; 0, "Yes", "No")</f>
        <v>No</v>
      </c>
    </row>
    <row r="221" spans="1:6" ht="32" x14ac:dyDescent="0.2">
      <c r="A221" s="13">
        <v>2011</v>
      </c>
      <c r="B221" s="13">
        <v>22007257</v>
      </c>
      <c r="C221" s="9">
        <f>HYPERLINK(_xlfn.CONCAT("https://pubmed.ncbi.nlm.nih.gov/",B221), B221)</f>
        <v>22007257</v>
      </c>
      <c r="D221" s="10" t="s">
        <v>1259</v>
      </c>
      <c r="E221" s="8" t="s">
        <v>926</v>
      </c>
      <c r="F221" s="8" t="str">
        <f>IF(COUNTIF('Healthy (TIAB)'!A1589:A2483, B221) &gt; 0, "Yes", "No")</f>
        <v>No</v>
      </c>
    </row>
    <row r="222" spans="1:6" ht="32" x14ac:dyDescent="0.2">
      <c r="A222" s="13">
        <v>2011</v>
      </c>
      <c r="B222" s="13">
        <v>21423683</v>
      </c>
      <c r="C222" s="9">
        <f>HYPERLINK(_xlfn.CONCAT("https://pubmed.ncbi.nlm.nih.gov/",B222), B222)</f>
        <v>21423683</v>
      </c>
      <c r="D222" s="10" t="s">
        <v>1620</v>
      </c>
      <c r="E222" s="8" t="s">
        <v>1242</v>
      </c>
      <c r="F222" s="8" t="str">
        <f>IF(COUNTIF('Healthy (TIAB)'!A1622:A2516, B222) &gt; 0, "Yes", "No")</f>
        <v>No</v>
      </c>
    </row>
    <row r="223" spans="1:6" ht="16" x14ac:dyDescent="0.2">
      <c r="A223" s="13">
        <v>2011</v>
      </c>
      <c r="B223" s="13">
        <v>22008493</v>
      </c>
      <c r="C223" s="9">
        <f>HYPERLINK(_xlfn.CONCAT("https://pubmed.ncbi.nlm.nih.gov/",B223), B223)</f>
        <v>22008493</v>
      </c>
      <c r="D223" s="10" t="s">
        <v>1261</v>
      </c>
      <c r="E223" s="8" t="s">
        <v>848</v>
      </c>
      <c r="F223" s="8" t="str">
        <f>IF(COUNTIF('Healthy (TIAB)'!A1686:A2580, B223) &gt; 0, "Yes", "No")</f>
        <v>No</v>
      </c>
    </row>
    <row r="224" spans="1:6" ht="48" x14ac:dyDescent="0.2">
      <c r="A224" s="13">
        <v>2011</v>
      </c>
      <c r="B224" s="13">
        <v>21711517</v>
      </c>
      <c r="C224" s="9">
        <f>HYPERLINK(_xlfn.CONCAT("https://pubmed.ncbi.nlm.nih.gov/",B224), B224)</f>
        <v>21711517</v>
      </c>
      <c r="D224" s="10" t="s">
        <v>1262</v>
      </c>
      <c r="E224" s="8" t="s">
        <v>1195</v>
      </c>
      <c r="F224" s="8" t="str">
        <f>IF(COUNTIF('Healthy (TIAB)'!A1701:A2595, B224) &gt; 0, "Yes", "No")</f>
        <v>No</v>
      </c>
    </row>
    <row r="225" spans="1:6" ht="32" x14ac:dyDescent="0.2">
      <c r="A225" s="13">
        <v>2011</v>
      </c>
      <c r="B225" s="13">
        <v>21215550</v>
      </c>
      <c r="C225" s="9">
        <f>HYPERLINK(_xlfn.CONCAT("https://pubmed.ncbi.nlm.nih.gov/",B225), B225)</f>
        <v>21215550</v>
      </c>
      <c r="D225" s="10" t="s">
        <v>1779</v>
      </c>
      <c r="E225" s="8" t="s">
        <v>848</v>
      </c>
      <c r="F225" s="8" t="str">
        <f>IF(COUNTIF('Healthy (TIAB)'!A1705:A2599, B225) &gt; 0, "Yes", "No")</f>
        <v>No</v>
      </c>
    </row>
    <row r="226" spans="1:6" ht="48" x14ac:dyDescent="0.2">
      <c r="A226" s="13">
        <v>2011</v>
      </c>
      <c r="B226" s="13">
        <v>21705958</v>
      </c>
      <c r="C226" s="9">
        <f>HYPERLINK(_xlfn.CONCAT("https://pubmed.ncbi.nlm.nih.gov/",B226), B226)</f>
        <v>21705958</v>
      </c>
      <c r="D226" s="10" t="s">
        <v>436</v>
      </c>
      <c r="E226" s="8" t="s">
        <v>1895</v>
      </c>
      <c r="F226" s="8" t="str">
        <f>IF(COUNTIF('Healthy (TIAB)'!A1737:A2631, B226) &gt; 0, "Yes", "No")</f>
        <v>No</v>
      </c>
    </row>
    <row r="227" spans="1:6" ht="48" x14ac:dyDescent="0.2">
      <c r="A227" s="13">
        <v>2011</v>
      </c>
      <c r="B227" s="13">
        <v>20877395</v>
      </c>
      <c r="C227" s="9">
        <f>HYPERLINK(_xlfn.CONCAT("https://pubmed.ncbi.nlm.nih.gov/",B227), B227)</f>
        <v>20877395</v>
      </c>
      <c r="D227" s="10" t="s">
        <v>1264</v>
      </c>
      <c r="E227" s="8" t="s">
        <v>887</v>
      </c>
      <c r="F227" s="8" t="str">
        <f>IF(COUNTIF('Healthy (TIAB)'!A1750:A2644, B227) &gt; 0, "Yes", "No")</f>
        <v>No</v>
      </c>
    </row>
    <row r="228" spans="1:6" ht="32" x14ac:dyDescent="0.2">
      <c r="A228" s="13">
        <v>2011</v>
      </c>
      <c r="B228" s="13">
        <v>21159785</v>
      </c>
      <c r="C228" s="9">
        <f>HYPERLINK(_xlfn.CONCAT("https://pubmed.ncbi.nlm.nih.gov/",B228), B228)</f>
        <v>21159785</v>
      </c>
      <c r="D228" s="10" t="s">
        <v>370</v>
      </c>
      <c r="E228" s="8" t="s">
        <v>850</v>
      </c>
      <c r="F228" s="8" t="str">
        <f>IF(COUNTIF('Healthy (TIAB)'!A1812:A2706, B228) &gt; 0, "Yes", "No")</f>
        <v>No</v>
      </c>
    </row>
    <row r="229" spans="1:6" ht="32" x14ac:dyDescent="0.2">
      <c r="A229" s="13">
        <v>2011</v>
      </c>
      <c r="B229" s="13">
        <v>22031659</v>
      </c>
      <c r="C229" s="9">
        <f>HYPERLINK(_xlfn.CONCAT("https://pubmed.ncbi.nlm.nih.gov/",B229), B229)</f>
        <v>22031659</v>
      </c>
      <c r="D229" s="10" t="s">
        <v>1270</v>
      </c>
      <c r="E229" s="8" t="s">
        <v>851</v>
      </c>
      <c r="F229" s="8" t="str">
        <f>IF(COUNTIF('Healthy (TIAB)'!A1816:A2710, B229) &gt; 0, "Yes", "No")</f>
        <v>No</v>
      </c>
    </row>
    <row r="230" spans="1:6" ht="48" x14ac:dyDescent="0.2">
      <c r="A230" s="13">
        <v>2011</v>
      </c>
      <c r="B230" s="13">
        <v>21701083</v>
      </c>
      <c r="C230" s="9">
        <f>HYPERLINK(_xlfn.CONCAT("https://pubmed.ncbi.nlm.nih.gov/",B230), B230)</f>
        <v>21701083</v>
      </c>
      <c r="D230" s="10" t="s">
        <v>1274</v>
      </c>
      <c r="E230" s="8" t="s">
        <v>951</v>
      </c>
      <c r="F230" s="8" t="str">
        <f>IF(COUNTIF('Healthy (TIAB)'!A1866:A2760, B230) &gt; 0, "Yes", "No")</f>
        <v>No</v>
      </c>
    </row>
    <row r="231" spans="1:6" ht="48" x14ac:dyDescent="0.2">
      <c r="A231" s="13">
        <v>2011</v>
      </c>
      <c r="B231" s="13">
        <v>21600524</v>
      </c>
      <c r="C231" s="9">
        <f>HYPERLINK(_xlfn.CONCAT("https://pubmed.ncbi.nlm.nih.gov/",B231), B231)</f>
        <v>21600524</v>
      </c>
      <c r="D231" s="10" t="s">
        <v>1276</v>
      </c>
      <c r="E231" s="8" t="s">
        <v>845</v>
      </c>
      <c r="F231" s="8" t="str">
        <f>IF(COUNTIF('Healthy (TIAB)'!A1889:A2783, B231) &gt; 0, "Yes", "No")</f>
        <v>No</v>
      </c>
    </row>
    <row r="232" spans="1:6" ht="48" x14ac:dyDescent="0.2">
      <c r="A232" s="13">
        <v>2011</v>
      </c>
      <c r="B232" s="13">
        <v>20938439</v>
      </c>
      <c r="C232" s="9">
        <f>HYPERLINK(_xlfn.CONCAT("https://pubmed.ncbi.nlm.nih.gov/",B232), B232)</f>
        <v>20938439</v>
      </c>
      <c r="D232" s="10" t="s">
        <v>1277</v>
      </c>
      <c r="E232" s="8" t="s">
        <v>845</v>
      </c>
      <c r="F232" s="8" t="str">
        <f>IF(COUNTIF('Healthy (TIAB)'!A1897:A2791, B232) &gt; 0, "Yes", "No")</f>
        <v>No</v>
      </c>
    </row>
    <row r="233" spans="1:6" ht="32" x14ac:dyDescent="0.2">
      <c r="A233" s="13">
        <v>2011</v>
      </c>
      <c r="B233" s="13">
        <v>21277225</v>
      </c>
      <c r="C233" s="9">
        <f>HYPERLINK(_xlfn.CONCAT("https://pubmed.ncbi.nlm.nih.gov/",B233), B233)</f>
        <v>21277225</v>
      </c>
      <c r="D233" s="10" t="s">
        <v>1278</v>
      </c>
      <c r="E233" s="8" t="s">
        <v>1279</v>
      </c>
      <c r="F233" s="8" t="str">
        <f>IF(COUNTIF('Healthy (TIAB)'!A1901:A2795, B233) &gt; 0, "Yes", "No")</f>
        <v>No</v>
      </c>
    </row>
    <row r="234" spans="1:6" ht="32" x14ac:dyDescent="0.2">
      <c r="A234" s="13">
        <v>2011</v>
      </c>
      <c r="B234" s="13">
        <v>21138533</v>
      </c>
      <c r="C234" s="9">
        <f>HYPERLINK(_xlfn.CONCAT("https://pubmed.ncbi.nlm.nih.gov/",B234), B234)</f>
        <v>21138533</v>
      </c>
      <c r="D234" s="10" t="s">
        <v>1912</v>
      </c>
      <c r="E234" s="8" t="s">
        <v>1914</v>
      </c>
      <c r="F234" s="8" t="str">
        <f>IF(COUNTIF('Healthy (TIAB)'!A1919:A2813, B234) &gt; 0, "Yes", "No")</f>
        <v>No</v>
      </c>
    </row>
    <row r="235" spans="1:6" ht="32" x14ac:dyDescent="0.2">
      <c r="A235" s="13">
        <v>2011</v>
      </c>
      <c r="B235" s="13">
        <v>21297494</v>
      </c>
      <c r="C235" s="9">
        <f>HYPERLINK(_xlfn.CONCAT("https://pubmed.ncbi.nlm.nih.gov/",B235), B235)</f>
        <v>21297494</v>
      </c>
      <c r="D235" s="10" t="s">
        <v>1283</v>
      </c>
      <c r="E235" s="8" t="s">
        <v>887</v>
      </c>
      <c r="F235" s="8" t="str">
        <f>IF(COUNTIF('Healthy (TIAB)'!A1951:A2845, B235) &gt; 0, "Yes", "No")</f>
        <v>No</v>
      </c>
    </row>
    <row r="236" spans="1:6" ht="32" x14ac:dyDescent="0.2">
      <c r="A236" s="13">
        <v>2010</v>
      </c>
      <c r="B236" s="13">
        <v>20410089</v>
      </c>
      <c r="C236" s="9">
        <f>HYPERLINK(_xlfn.CONCAT("https://pubmed.ncbi.nlm.nih.gov/",B236), B236)</f>
        <v>20410089</v>
      </c>
      <c r="D236" s="10" t="s">
        <v>553</v>
      </c>
      <c r="E236" s="8" t="s">
        <v>1294</v>
      </c>
      <c r="F236" s="8" t="str">
        <f>IF(COUNTIF('Healthy (TIAB)'!A1569:A2463, B236) &gt; 0, "Yes", "No")</f>
        <v>No</v>
      </c>
    </row>
    <row r="237" spans="1:6" ht="32" x14ac:dyDescent="0.2">
      <c r="A237" s="13">
        <v>2010</v>
      </c>
      <c r="B237" s="13">
        <v>21078810</v>
      </c>
      <c r="C237" s="9">
        <f>HYPERLINK(_xlfn.CONCAT("https://pubmed.ncbi.nlm.nih.gov/",B237), B237)</f>
        <v>21078810</v>
      </c>
      <c r="D237" s="10" t="s">
        <v>1291</v>
      </c>
      <c r="E237" s="8" t="s">
        <v>850</v>
      </c>
      <c r="F237" s="8" t="str">
        <f>IF(COUNTIF('Healthy (TIAB)'!A1679:A2573, B237) &gt; 0, "Yes", "No")</f>
        <v>No</v>
      </c>
    </row>
    <row r="238" spans="1:6" ht="32" x14ac:dyDescent="0.2">
      <c r="A238" s="13">
        <v>2010</v>
      </c>
      <c r="B238" s="13">
        <v>20727522</v>
      </c>
      <c r="C238" s="9">
        <f>HYPERLINK(_xlfn.CONCAT("https://pubmed.ncbi.nlm.nih.gov/",B238), B238)</f>
        <v>20727522</v>
      </c>
      <c r="D238" s="10" t="s">
        <v>1292</v>
      </c>
      <c r="E238" s="8" t="s">
        <v>856</v>
      </c>
      <c r="F238" s="8" t="str">
        <f>IF(COUNTIF('Healthy (TIAB)'!A1735:A2629, B238) &gt; 0, "Yes", "No")</f>
        <v>No</v>
      </c>
    </row>
    <row r="239" spans="1:6" ht="32" x14ac:dyDescent="0.2">
      <c r="A239" s="13">
        <v>2010</v>
      </c>
      <c r="B239" s="13">
        <v>20617456</v>
      </c>
      <c r="C239" s="9">
        <f>HYPERLINK(_xlfn.CONCAT("https://pubmed.ncbi.nlm.nih.gov/",B239), B239)</f>
        <v>20617456</v>
      </c>
      <c r="D239" s="10" t="s">
        <v>1298</v>
      </c>
      <c r="E239" s="8" t="s">
        <v>850</v>
      </c>
      <c r="F239" s="8" t="str">
        <f>IF(COUNTIF('Healthy (TIAB)'!A1772:A2666, B239) &gt; 0, "Yes", "No")</f>
        <v>No</v>
      </c>
    </row>
    <row r="240" spans="1:6" ht="32" x14ac:dyDescent="0.2">
      <c r="A240" s="13">
        <v>2010</v>
      </c>
      <c r="B240" s="13">
        <v>19487105</v>
      </c>
      <c r="C240" s="9">
        <f>HYPERLINK(_xlfn.CONCAT("https://pubmed.ncbi.nlm.nih.gov/",B240), B240)</f>
        <v>19487105</v>
      </c>
      <c r="D240" s="10" t="s">
        <v>1982</v>
      </c>
      <c r="E240" s="8" t="s">
        <v>851</v>
      </c>
      <c r="F240" s="8" t="str">
        <f>IF(COUNTIF('Healthy (TIAB)'!A1781:A2675, B240) &gt; 0, "Yes", "No")</f>
        <v>No</v>
      </c>
    </row>
    <row r="241" spans="1:6" ht="32" x14ac:dyDescent="0.2">
      <c r="A241" s="13">
        <v>2010</v>
      </c>
      <c r="B241" s="13">
        <v>20181806</v>
      </c>
      <c r="C241" s="9">
        <f>HYPERLINK(_xlfn.CONCAT("https://pubmed.ncbi.nlm.nih.gov/",B241), B241)</f>
        <v>20181806</v>
      </c>
      <c r="D241" s="10" t="s">
        <v>1299</v>
      </c>
      <c r="E241" s="8" t="s">
        <v>887</v>
      </c>
      <c r="F241" s="8" t="str">
        <f>IF(COUNTIF('Healthy (TIAB)'!A1796:A2690, B241) &gt; 0, "Yes", "No")</f>
        <v>No</v>
      </c>
    </row>
    <row r="242" spans="1:6" ht="32" x14ac:dyDescent="0.2">
      <c r="A242" s="13">
        <v>2010</v>
      </c>
      <c r="B242" s="13">
        <v>20304540</v>
      </c>
      <c r="C242" s="9">
        <f>HYPERLINK(_xlfn.CONCAT("https://pubmed.ncbi.nlm.nih.gov/",B242), B242)</f>
        <v>20304540</v>
      </c>
      <c r="D242" s="10" t="s">
        <v>1301</v>
      </c>
      <c r="E242" s="8" t="s">
        <v>1302</v>
      </c>
      <c r="F242" s="8" t="str">
        <f>IF(COUNTIF('Healthy (TIAB)'!A1801:A2695, B242) &gt; 0, "Yes", "No")</f>
        <v>No</v>
      </c>
    </row>
    <row r="243" spans="1:6" ht="16" x14ac:dyDescent="0.2">
      <c r="A243" s="13">
        <v>2010</v>
      </c>
      <c r="B243" s="13">
        <v>20472253</v>
      </c>
      <c r="C243" s="9">
        <f>HYPERLINK(_xlfn.CONCAT("https://pubmed.ncbi.nlm.nih.gov/",B243), B243)</f>
        <v>20472253</v>
      </c>
      <c r="D243" s="10" t="s">
        <v>1303</v>
      </c>
      <c r="E243" s="8" t="s">
        <v>893</v>
      </c>
      <c r="F243" s="8" t="str">
        <f>IF(COUNTIF('Healthy (TIAB)'!A1803:A2697, B243) &gt; 0, "Yes", "No")</f>
        <v>No</v>
      </c>
    </row>
    <row r="244" spans="1:6" ht="32" x14ac:dyDescent="0.2">
      <c r="A244" s="13">
        <v>2010</v>
      </c>
      <c r="B244" s="13">
        <v>20857058</v>
      </c>
      <c r="C244" s="9">
        <f>HYPERLINK(_xlfn.CONCAT("https://pubmed.ncbi.nlm.nih.gov/",B244), B244)</f>
        <v>20857058</v>
      </c>
      <c r="D244" s="10" t="s">
        <v>1985</v>
      </c>
      <c r="E244" s="8" t="s">
        <v>858</v>
      </c>
      <c r="F244" s="8" t="str">
        <f>IF(COUNTIF('Healthy (TIAB)'!A1810:A2704, B244) &gt; 0, "Yes", "No")</f>
        <v>No</v>
      </c>
    </row>
    <row r="245" spans="1:6" ht="32" x14ac:dyDescent="0.2">
      <c r="A245" s="13">
        <v>2010</v>
      </c>
      <c r="B245" s="13">
        <v>20609183</v>
      </c>
      <c r="C245" s="9">
        <f>HYPERLINK(_xlfn.CONCAT("https://pubmed.ncbi.nlm.nih.gov/",B245), B245)</f>
        <v>20609183</v>
      </c>
      <c r="D245" s="10" t="s">
        <v>1695</v>
      </c>
      <c r="E245" s="8" t="s">
        <v>891</v>
      </c>
      <c r="F245" s="8" t="str">
        <f>IF(COUNTIF('Healthy (TIAB)'!A1958:A2852, B245) &gt; 0, "Yes", "No")</f>
        <v>No</v>
      </c>
    </row>
    <row r="246" spans="1:6" ht="32" x14ac:dyDescent="0.2">
      <c r="A246" s="13">
        <v>2010</v>
      </c>
      <c r="B246" s="13">
        <v>20093894</v>
      </c>
      <c r="C246" s="9">
        <f>HYPERLINK(_xlfn.CONCAT("https://pubmed.ncbi.nlm.nih.gov/",B246), B246)</f>
        <v>20093894</v>
      </c>
      <c r="D246" s="10" t="s">
        <v>2013</v>
      </c>
      <c r="E246" s="8" t="s">
        <v>1236</v>
      </c>
      <c r="F246" s="8" t="str">
        <f>IF(COUNTIF('Healthy (TIAB)'!A1963:A2857, B246) &gt; 0, "Yes", "No")</f>
        <v>No</v>
      </c>
    </row>
    <row r="247" spans="1:6" ht="48" x14ac:dyDescent="0.2">
      <c r="A247" s="13">
        <v>2009</v>
      </c>
      <c r="B247" s="13">
        <v>19622617</v>
      </c>
      <c r="C247" s="9">
        <f>HYPERLINK(_xlfn.CONCAT("https://pubmed.ncbi.nlm.nih.gov/",B247), B247)</f>
        <v>19622617</v>
      </c>
      <c r="D247" s="10" t="s">
        <v>1313</v>
      </c>
      <c r="E247" s="8" t="s">
        <v>850</v>
      </c>
      <c r="F247" s="8" t="str">
        <f>IF(COUNTIF('Healthy (TIAB)'!A1565:A2459, B247) &gt; 0, "Yes", "No")</f>
        <v>No</v>
      </c>
    </row>
    <row r="248" spans="1:6" ht="32" x14ac:dyDescent="0.2">
      <c r="A248" s="13">
        <v>2009</v>
      </c>
      <c r="B248" s="13">
        <v>18634706</v>
      </c>
      <c r="C248" s="9">
        <f>HYPERLINK(_xlfn.CONCAT("https://pubmed.ncbi.nlm.nih.gov/",B248), B248)</f>
        <v>18634706</v>
      </c>
      <c r="D248" s="10" t="s">
        <v>236</v>
      </c>
      <c r="E248" s="8" t="s">
        <v>845</v>
      </c>
      <c r="F248" s="8" t="str">
        <f>IF(COUNTIF('Healthy (TIAB)'!A1579:A2473, B248) &gt; 0, "Yes", "No")</f>
        <v>No</v>
      </c>
    </row>
    <row r="249" spans="1:6" ht="32" x14ac:dyDescent="0.2">
      <c r="A249" s="13">
        <v>2009</v>
      </c>
      <c r="B249" s="13">
        <v>19705518</v>
      </c>
      <c r="C249" s="9">
        <f>HYPERLINK(_xlfn.CONCAT("https://pubmed.ncbi.nlm.nih.gov/",B249), B249)</f>
        <v>19705518</v>
      </c>
      <c r="D249" s="10" t="s">
        <v>1314</v>
      </c>
      <c r="E249" s="8" t="s">
        <v>851</v>
      </c>
      <c r="F249" s="8" t="str">
        <f>IF(COUNTIF('Healthy (TIAB)'!A1597:A2491, B249) &gt; 0, "Yes", "No")</f>
        <v>No</v>
      </c>
    </row>
    <row r="250" spans="1:6" ht="48" x14ac:dyDescent="0.2">
      <c r="A250" s="13">
        <v>2009</v>
      </c>
      <c r="B250" s="13">
        <v>19593941</v>
      </c>
      <c r="C250" s="9">
        <f>HYPERLINK(_xlfn.CONCAT("https://pubmed.ncbi.nlm.nih.gov/",B250), B250)</f>
        <v>19593941</v>
      </c>
      <c r="D250" s="10" t="s">
        <v>1317</v>
      </c>
      <c r="E250" s="8" t="s">
        <v>853</v>
      </c>
      <c r="F250" s="8" t="str">
        <f>IF(COUNTIF('Healthy (TIAB)'!A1606:A2500, B250) &gt; 0, "Yes", "No")</f>
        <v>No</v>
      </c>
    </row>
    <row r="251" spans="1:6" ht="48" x14ac:dyDescent="0.2">
      <c r="A251" s="13">
        <v>2009</v>
      </c>
      <c r="B251" s="13">
        <v>18685141</v>
      </c>
      <c r="C251" s="9">
        <f>HYPERLINK(_xlfn.CONCAT("https://pubmed.ncbi.nlm.nih.gov/",B251), B251)</f>
        <v>18685141</v>
      </c>
      <c r="D251" s="10" t="s">
        <v>1758</v>
      </c>
      <c r="E251" s="8" t="s">
        <v>853</v>
      </c>
      <c r="F251" s="8" t="str">
        <f>IF(COUNTIF('Healthy (TIAB)'!A1629:A2523, B251) &gt; 0, "Yes", "No")</f>
        <v>No</v>
      </c>
    </row>
    <row r="252" spans="1:6" ht="32" x14ac:dyDescent="0.2">
      <c r="A252" s="13">
        <v>2009</v>
      </c>
      <c r="B252" s="13">
        <v>18555744</v>
      </c>
      <c r="C252" s="9">
        <f>HYPERLINK(_xlfn.CONCAT("https://pubmed.ncbi.nlm.nih.gov/",B252), B252)</f>
        <v>18555744</v>
      </c>
      <c r="D252" s="10" t="s">
        <v>1770</v>
      </c>
      <c r="E252" s="8" t="s">
        <v>1242</v>
      </c>
      <c r="F252" s="8" t="str">
        <f>IF(COUNTIF('Healthy (TIAB)'!A1682:A2576, B252) &gt; 0, "Yes", "No")</f>
        <v>No</v>
      </c>
    </row>
    <row r="253" spans="1:6" ht="32" x14ac:dyDescent="0.2">
      <c r="A253" s="13">
        <v>2009</v>
      </c>
      <c r="B253" s="13">
        <v>19394939</v>
      </c>
      <c r="C253" s="9">
        <f>HYPERLINK(_xlfn.CONCAT("https://pubmed.ncbi.nlm.nih.gov/",B253), B253)</f>
        <v>19394939</v>
      </c>
      <c r="D253" s="10" t="s">
        <v>360</v>
      </c>
      <c r="E253" s="8" t="s">
        <v>845</v>
      </c>
      <c r="F253" s="8" t="str">
        <f>IF(COUNTIF('Healthy (TIAB)'!A1752:A2646, B253) &gt; 0, "Yes", "No")</f>
        <v>No</v>
      </c>
    </row>
    <row r="254" spans="1:6" ht="48" x14ac:dyDescent="0.2">
      <c r="A254" s="13">
        <v>2009</v>
      </c>
      <c r="B254" s="13">
        <v>19260945</v>
      </c>
      <c r="C254" s="9">
        <f>HYPERLINK(_xlfn.CONCAT("https://pubmed.ncbi.nlm.nih.gov/",B254), B254)</f>
        <v>19260945</v>
      </c>
      <c r="D254" s="10" t="s">
        <v>1320</v>
      </c>
      <c r="E254" s="8" t="s">
        <v>845</v>
      </c>
      <c r="F254" s="8" t="str">
        <f>IF(COUNTIF('Healthy (TIAB)'!A1780:A2674, B254) &gt; 0, "Yes", "No")</f>
        <v>No</v>
      </c>
    </row>
    <row r="255" spans="1:6" ht="32" x14ac:dyDescent="0.2">
      <c r="A255" s="13">
        <v>2009</v>
      </c>
      <c r="B255" s="13">
        <v>19443612</v>
      </c>
      <c r="C255" s="9">
        <f>HYPERLINK(_xlfn.CONCAT("https://pubmed.ncbi.nlm.nih.gov/",B255), B255)</f>
        <v>19443612</v>
      </c>
      <c r="D255" s="10" t="s">
        <v>361</v>
      </c>
      <c r="E255" s="8" t="s">
        <v>851</v>
      </c>
      <c r="F255" s="8" t="str">
        <f>IF(COUNTIF('Healthy (TIAB)'!A1782:A2676, B255) &gt; 0, "Yes", "No")</f>
        <v>No</v>
      </c>
    </row>
    <row r="256" spans="1:6" ht="32" x14ac:dyDescent="0.2">
      <c r="A256" s="13">
        <v>2009</v>
      </c>
      <c r="B256" s="13">
        <v>19515739</v>
      </c>
      <c r="C256" s="9">
        <f>HYPERLINK(_xlfn.CONCAT("https://pubmed.ncbi.nlm.nih.gov/",B256), B256)</f>
        <v>19515739</v>
      </c>
      <c r="D256" s="10" t="s">
        <v>1658</v>
      </c>
      <c r="E256" s="8" t="s">
        <v>1708</v>
      </c>
      <c r="F256" s="8" t="str">
        <f>IF(COUNTIF('Healthy (TIAB)'!A1789:A2683, B256) &gt; 0, "Yes", "No")</f>
        <v>No</v>
      </c>
    </row>
    <row r="257" spans="1:6" ht="32" x14ac:dyDescent="0.2">
      <c r="A257" s="13">
        <v>2009</v>
      </c>
      <c r="B257" s="13">
        <v>19763135</v>
      </c>
      <c r="C257" s="9">
        <f>HYPERLINK(_xlfn.CONCAT("https://pubmed.ncbi.nlm.nih.gov/",B257), B257)</f>
        <v>19763135</v>
      </c>
      <c r="D257" s="10" t="s">
        <v>1324</v>
      </c>
      <c r="E257" s="8" t="s">
        <v>856</v>
      </c>
      <c r="F257" s="8" t="str">
        <f>IF(COUNTIF('Healthy (TIAB)'!A1792:A2686, B257) &gt; 0, "Yes", "No")</f>
        <v>No</v>
      </c>
    </row>
    <row r="258" spans="1:6" ht="32" x14ac:dyDescent="0.2">
      <c r="A258" s="13">
        <v>2009</v>
      </c>
      <c r="B258" s="13">
        <v>19745175</v>
      </c>
      <c r="C258" s="9">
        <f>HYPERLINK(_xlfn.CONCAT("https://pubmed.ncbi.nlm.nih.gov/",B258), B258)</f>
        <v>19745175</v>
      </c>
      <c r="D258" s="10" t="s">
        <v>1325</v>
      </c>
      <c r="E258" s="8" t="s">
        <v>845</v>
      </c>
      <c r="F258" s="8" t="str">
        <f>IF(COUNTIF('Healthy (TIAB)'!A1798:A2692, B258) &gt; 0, "Yes", "No")</f>
        <v>No</v>
      </c>
    </row>
    <row r="259" spans="1:6" ht="32" x14ac:dyDescent="0.2">
      <c r="A259" s="13">
        <v>2009</v>
      </c>
      <c r="B259" s="13">
        <v>19727884</v>
      </c>
      <c r="C259" s="9">
        <f>HYPERLINK(_xlfn.CONCAT("https://pubmed.ncbi.nlm.nih.gov/",B259), B259)</f>
        <v>19727884</v>
      </c>
      <c r="D259" s="10" t="s">
        <v>1326</v>
      </c>
      <c r="E259" s="8" t="s">
        <v>887</v>
      </c>
      <c r="F259" s="8" t="str">
        <f>IF(COUNTIF('Healthy (TIAB)'!A1825:A2719, B259) &gt; 0, "Yes", "No")</f>
        <v>No</v>
      </c>
    </row>
    <row r="260" spans="1:6" ht="32" x14ac:dyDescent="0.2">
      <c r="A260" s="13">
        <v>2009</v>
      </c>
      <c r="B260" s="13">
        <v>18710607</v>
      </c>
      <c r="C260" s="9">
        <f>HYPERLINK(_xlfn.CONCAT("https://pubmed.ncbi.nlm.nih.gov/",B260), B260)</f>
        <v>18710607</v>
      </c>
      <c r="D260" s="10" t="s">
        <v>624</v>
      </c>
      <c r="E260" s="8" t="s">
        <v>1242</v>
      </c>
      <c r="F260" s="8" t="str">
        <f>IF(COUNTIF('Healthy (TIAB)'!A1826:A2720, B260) &gt; 0, "Yes", "No")</f>
        <v>No</v>
      </c>
    </row>
    <row r="261" spans="1:6" ht="32" x14ac:dyDescent="0.2">
      <c r="A261" s="13">
        <v>2009</v>
      </c>
      <c r="B261" s="13">
        <v>19091800</v>
      </c>
      <c r="C261" s="9">
        <f>HYPERLINK(_xlfn.CONCAT("https://pubmed.ncbi.nlm.nih.gov/",B261), B261)</f>
        <v>19091800</v>
      </c>
      <c r="D261" s="10" t="s">
        <v>1987</v>
      </c>
      <c r="E261" s="8" t="s">
        <v>1221</v>
      </c>
      <c r="F261" s="8" t="str">
        <f>IF(COUNTIF('Healthy (TIAB)'!A1832:A2726, B261) &gt; 0, "Yes", "No")</f>
        <v>No</v>
      </c>
    </row>
    <row r="262" spans="1:6" ht="32" x14ac:dyDescent="0.2">
      <c r="A262" s="13">
        <v>2009</v>
      </c>
      <c r="B262" s="13">
        <v>19854375</v>
      </c>
      <c r="C262" s="9">
        <f>HYPERLINK(_xlfn.CONCAT("https://pubmed.ncbi.nlm.nih.gov/",B262), B262)</f>
        <v>19854375</v>
      </c>
      <c r="D262" s="10" t="s">
        <v>1329</v>
      </c>
      <c r="E262" s="8" t="s">
        <v>899</v>
      </c>
      <c r="F262" s="8" t="str">
        <f>IF(COUNTIF('Healthy (TIAB)'!A1848:A2742, B262) &gt; 0, "Yes", "No")</f>
        <v>No</v>
      </c>
    </row>
    <row r="263" spans="1:6" ht="32" x14ac:dyDescent="0.2">
      <c r="A263" s="13">
        <v>2009</v>
      </c>
      <c r="B263" s="13">
        <v>19397392</v>
      </c>
      <c r="C263" s="9">
        <f>HYPERLINK(_xlfn.CONCAT("https://pubmed.ncbi.nlm.nih.gov/",B263), B263)</f>
        <v>19397392</v>
      </c>
      <c r="D263" s="10" t="s">
        <v>1330</v>
      </c>
      <c r="E263" s="8" t="s">
        <v>853</v>
      </c>
      <c r="F263" s="8" t="str">
        <f>IF(COUNTIF('Healthy (TIAB)'!A1854:A2748, B263) &gt; 0, "Yes", "No")</f>
        <v>No</v>
      </c>
    </row>
    <row r="264" spans="1:6" ht="32" x14ac:dyDescent="0.2">
      <c r="A264" s="13">
        <v>2009</v>
      </c>
      <c r="B264" s="13">
        <v>19002433</v>
      </c>
      <c r="C264" s="9">
        <f>HYPERLINK(_xlfn.CONCAT("https://pubmed.ncbi.nlm.nih.gov/",B264), B264)</f>
        <v>19002433</v>
      </c>
      <c r="D264" s="10" t="s">
        <v>1334</v>
      </c>
      <c r="E264" s="8" t="s">
        <v>869</v>
      </c>
      <c r="F264" s="8" t="str">
        <f>IF(COUNTIF('Healthy (TIAB)'!A1899:A2793, B264) &gt; 0, "Yes", "No")</f>
        <v>No</v>
      </c>
    </row>
    <row r="265" spans="1:6" ht="48" x14ac:dyDescent="0.2">
      <c r="A265" s="13">
        <v>2009</v>
      </c>
      <c r="B265" s="13">
        <v>19447387</v>
      </c>
      <c r="C265" s="9">
        <f>HYPERLINK(_xlfn.CONCAT("https://pubmed.ncbi.nlm.nih.gov/",B265), B265)</f>
        <v>19447387</v>
      </c>
      <c r="D265" s="10" t="s">
        <v>1336</v>
      </c>
      <c r="E265" s="8" t="s">
        <v>977</v>
      </c>
      <c r="F265" s="8" t="str">
        <f>IF(COUNTIF('Healthy (TIAB)'!A1914:A2808, B265) &gt; 0, "Yes", "No")</f>
        <v>No</v>
      </c>
    </row>
    <row r="266" spans="1:6" ht="32" x14ac:dyDescent="0.2">
      <c r="A266" s="13">
        <v>2008</v>
      </c>
      <c r="B266" s="13">
        <v>19064745</v>
      </c>
      <c r="C266" s="9">
        <f>HYPERLINK(_xlfn.CONCAT("https://pubmed.ncbi.nlm.nih.gov/",B266), B266)</f>
        <v>19064745</v>
      </c>
      <c r="D266" s="10" t="s">
        <v>1738</v>
      </c>
      <c r="E266" s="8" t="s">
        <v>848</v>
      </c>
      <c r="F266" s="8" t="str">
        <f>IF(COUNTIF('Healthy (TIAB)'!A1555:A2449, B266) &gt; 0, "Yes", "No")</f>
        <v>No</v>
      </c>
    </row>
    <row r="267" spans="1:6" ht="32" x14ac:dyDescent="0.2">
      <c r="A267" s="13">
        <v>2008</v>
      </c>
      <c r="B267" s="13">
        <v>19337557</v>
      </c>
      <c r="C267" s="9">
        <f>HYPERLINK(_xlfn.CONCAT("https://pubmed.ncbi.nlm.nih.gov/",B267), B267)</f>
        <v>19337557</v>
      </c>
      <c r="D267" s="10" t="s">
        <v>1342</v>
      </c>
      <c r="E267" s="8" t="s">
        <v>851</v>
      </c>
      <c r="F267" s="8" t="str">
        <f>IF(COUNTIF('Healthy (TIAB)'!A1620:A2514, B267) &gt; 0, "Yes", "No")</f>
        <v>No</v>
      </c>
    </row>
    <row r="268" spans="1:6" ht="16" x14ac:dyDescent="0.2">
      <c r="A268" s="13">
        <v>2008</v>
      </c>
      <c r="B268" s="13">
        <v>19034030</v>
      </c>
      <c r="C268" s="9">
        <f>HYPERLINK(_xlfn.CONCAT("https://pubmed.ncbi.nlm.nih.gov/",B268), B268)</f>
        <v>19034030</v>
      </c>
      <c r="D268" s="10" t="s">
        <v>434</v>
      </c>
      <c r="E268" s="8" t="s">
        <v>1434</v>
      </c>
      <c r="F268" s="8" t="str">
        <f>IF(COUNTIF('Healthy (TIAB)'!A1627:A2521, B268) &gt; 0, "Yes", "No")</f>
        <v>No</v>
      </c>
    </row>
    <row r="269" spans="1:6" ht="32" x14ac:dyDescent="0.2">
      <c r="A269" s="13">
        <v>2008</v>
      </c>
      <c r="B269" s="13">
        <v>18757090</v>
      </c>
      <c r="C269" s="9">
        <f>HYPERLINK(_xlfn.CONCAT("https://pubmed.ncbi.nlm.nih.gov/",B269), B269)</f>
        <v>18757090</v>
      </c>
      <c r="D269" s="10" t="s">
        <v>1760</v>
      </c>
      <c r="E269" s="8" t="s">
        <v>1859</v>
      </c>
      <c r="F269" s="8" t="str">
        <f>IF(COUNTIF('Healthy (TIAB)'!A1630:A2524, B269) &gt; 0, "Yes", "No")</f>
        <v>No</v>
      </c>
    </row>
    <row r="270" spans="1:6" ht="32" x14ac:dyDescent="0.2">
      <c r="A270" s="13">
        <v>2008</v>
      </c>
      <c r="B270" s="13">
        <v>18683001</v>
      </c>
      <c r="C270" s="9">
        <f>HYPERLINK(_xlfn.CONCAT("https://pubmed.ncbi.nlm.nih.gov/",B270), B270)</f>
        <v>18683001</v>
      </c>
      <c r="D270" s="10" t="s">
        <v>433</v>
      </c>
      <c r="E270" s="8" t="s">
        <v>893</v>
      </c>
      <c r="F270" s="8" t="str">
        <f>IF(COUNTIF('Healthy (TIAB)'!A1631:A2525, B270) &gt; 0, "Yes", "No")</f>
        <v>No</v>
      </c>
    </row>
    <row r="271" spans="1:6" ht="32" x14ac:dyDescent="0.2">
      <c r="A271" s="13">
        <v>2008</v>
      </c>
      <c r="B271" s="13">
        <v>18665413</v>
      </c>
      <c r="C271" s="9">
        <f>HYPERLINK(_xlfn.CONCAT("https://pubmed.ncbi.nlm.nih.gov/",B271), B271)</f>
        <v>18665413</v>
      </c>
      <c r="D271" s="10" t="s">
        <v>1343</v>
      </c>
      <c r="E271" s="8" t="s">
        <v>851</v>
      </c>
      <c r="F271" s="8" t="str">
        <f>IF(COUNTIF('Healthy (TIAB)'!A1632:A2526, B271) &gt; 0, "Yes", "No")</f>
        <v>No</v>
      </c>
    </row>
    <row r="272" spans="1:6" ht="48" x14ac:dyDescent="0.2">
      <c r="A272" s="13">
        <v>2008</v>
      </c>
      <c r="B272" s="13">
        <v>18667204</v>
      </c>
      <c r="C272" s="9">
        <f>HYPERLINK(_xlfn.CONCAT("https://pubmed.ncbi.nlm.nih.gov/",B272), B272)</f>
        <v>18667204</v>
      </c>
      <c r="D272" s="10" t="s">
        <v>1344</v>
      </c>
      <c r="E272" s="8" t="s">
        <v>977</v>
      </c>
      <c r="F272" s="8" t="str">
        <f>IF(COUNTIF('Healthy (TIAB)'!A1633:A2527, B272) &gt; 0, "Yes", "No")</f>
        <v>No</v>
      </c>
    </row>
    <row r="273" spans="1:6" ht="32" x14ac:dyDescent="0.2">
      <c r="A273" s="13">
        <v>2008</v>
      </c>
      <c r="B273" s="13">
        <v>18563435</v>
      </c>
      <c r="C273" s="9">
        <f>HYPERLINK(_xlfn.CONCAT("https://pubmed.ncbi.nlm.nih.gov/",B273), B273)</f>
        <v>18563435</v>
      </c>
      <c r="D273" s="10" t="s">
        <v>431</v>
      </c>
      <c r="E273" s="8" t="s">
        <v>887</v>
      </c>
      <c r="F273" s="8" t="str">
        <f>IF(COUNTIF('Healthy (TIAB)'!A1636:A2530, B273) &gt; 0, "Yes", "No")</f>
        <v>No</v>
      </c>
    </row>
    <row r="274" spans="1:6" ht="32" x14ac:dyDescent="0.2">
      <c r="A274" s="13">
        <v>2008</v>
      </c>
      <c r="B274" s="13">
        <v>18645486</v>
      </c>
      <c r="C274" s="9">
        <f>HYPERLINK(_xlfn.CONCAT("https://pubmed.ncbi.nlm.nih.gov/",B274), B274)</f>
        <v>18645486</v>
      </c>
      <c r="D274" s="10" t="s">
        <v>1346</v>
      </c>
      <c r="E274" s="8" t="s">
        <v>1347</v>
      </c>
      <c r="F274" s="8" t="str">
        <f>IF(COUNTIF('Healthy (TIAB)'!A1638:A2532, B274) &gt; 0, "Yes", "No")</f>
        <v>No</v>
      </c>
    </row>
    <row r="275" spans="1:6" ht="32" x14ac:dyDescent="0.2">
      <c r="A275" s="13">
        <v>2008</v>
      </c>
      <c r="B275" s="13">
        <v>18613992</v>
      </c>
      <c r="C275" s="9">
        <f>HYPERLINK(_xlfn.CONCAT("https://pubmed.ncbi.nlm.nih.gov/",B275), B275)</f>
        <v>18613992</v>
      </c>
      <c r="D275" s="10" t="s">
        <v>1348</v>
      </c>
      <c r="E275" s="8" t="s">
        <v>845</v>
      </c>
      <c r="F275" s="8" t="str">
        <f>IF(COUNTIF('Healthy (TIAB)'!A1639:A2533, B275) &gt; 0, "Yes", "No")</f>
        <v>No</v>
      </c>
    </row>
    <row r="276" spans="1:6" ht="32" x14ac:dyDescent="0.2">
      <c r="A276" s="13">
        <v>2008</v>
      </c>
      <c r="B276" s="13">
        <v>18339222</v>
      </c>
      <c r="C276" s="9">
        <f>HYPERLINK(_xlfn.CONCAT("https://pubmed.ncbi.nlm.nih.gov/",B276), B276)</f>
        <v>18339222</v>
      </c>
      <c r="D276" s="10" t="s">
        <v>1956</v>
      </c>
      <c r="E276" s="8" t="s">
        <v>845</v>
      </c>
      <c r="F276" s="8" t="str">
        <f>IF(COUNTIF('Healthy (TIAB)'!A1643:A2537, B276) &gt; 0, "Yes", "No")</f>
        <v>No</v>
      </c>
    </row>
    <row r="277" spans="1:6" ht="48" x14ac:dyDescent="0.2">
      <c r="A277" s="13">
        <v>2008</v>
      </c>
      <c r="B277" s="13">
        <v>17678567</v>
      </c>
      <c r="C277" s="9">
        <f>HYPERLINK(_xlfn.CONCAT("https://pubmed.ncbi.nlm.nih.gov/",B277), B277)</f>
        <v>17678567</v>
      </c>
      <c r="D277" s="10" t="s">
        <v>117</v>
      </c>
      <c r="E277" s="8" t="s">
        <v>851</v>
      </c>
      <c r="F277" s="8" t="str">
        <f>IF(COUNTIF('Healthy (TIAB)'!A1650:A2544, B277) &gt; 0, "Yes", "No")</f>
        <v>No</v>
      </c>
    </row>
    <row r="278" spans="1:6" ht="32" x14ac:dyDescent="0.2">
      <c r="A278" s="13">
        <v>2008</v>
      </c>
      <c r="B278" s="13">
        <v>17591648</v>
      </c>
      <c r="C278" s="9">
        <f>HYPERLINK(_xlfn.CONCAT("https://pubmed.ncbi.nlm.nih.gov/",B278), B278)</f>
        <v>17591648</v>
      </c>
      <c r="D278" s="10" t="s">
        <v>1957</v>
      </c>
      <c r="E278" s="8" t="s">
        <v>856</v>
      </c>
      <c r="F278" s="8" t="str">
        <f>IF(COUNTIF('Healthy (TIAB)'!A1654:A2548, B278) &gt; 0, "Yes", "No")</f>
        <v>No</v>
      </c>
    </row>
    <row r="279" spans="1:6" ht="32" x14ac:dyDescent="0.2">
      <c r="A279" s="13">
        <v>2008</v>
      </c>
      <c r="B279" s="13">
        <v>17805229</v>
      </c>
      <c r="C279" s="9">
        <f>HYPERLINK(_xlfn.CONCAT("https://pubmed.ncbi.nlm.nih.gov/",B279), B279)</f>
        <v>17805229</v>
      </c>
      <c r="D279" s="10" t="s">
        <v>1978</v>
      </c>
      <c r="E279" s="8" t="s">
        <v>902</v>
      </c>
      <c r="F279" s="8" t="str">
        <f>IF(COUNTIF('Healthy (TIAB)'!A1761:A2655, B279) &gt; 0, "Yes", "No")</f>
        <v>No</v>
      </c>
    </row>
    <row r="280" spans="1:6" ht="32" x14ac:dyDescent="0.2">
      <c r="A280" s="13">
        <v>2008</v>
      </c>
      <c r="B280" s="13">
        <v>18403189</v>
      </c>
      <c r="C280" s="9">
        <f>HYPERLINK(_xlfn.CONCAT("https://pubmed.ncbi.nlm.nih.gov/",B280), B280)</f>
        <v>18403189</v>
      </c>
      <c r="D280" s="10" t="s">
        <v>356</v>
      </c>
      <c r="E280" s="8" t="s">
        <v>851</v>
      </c>
      <c r="F280" s="8" t="str">
        <f>IF(COUNTIF('Healthy (TIAB)'!A1850:A2744, B280) &gt; 0, "Yes", "No")</f>
        <v>No</v>
      </c>
    </row>
    <row r="281" spans="1:6" ht="32" x14ac:dyDescent="0.2">
      <c r="A281" s="13">
        <v>2008</v>
      </c>
      <c r="B281" s="13">
        <v>17875549</v>
      </c>
      <c r="C281" s="9">
        <f>HYPERLINK(_xlfn.CONCAT("https://pubmed.ncbi.nlm.nih.gov/",B281), B281)</f>
        <v>17875549</v>
      </c>
      <c r="D281" s="10" t="s">
        <v>1727</v>
      </c>
      <c r="E281" s="8" t="s">
        <v>850</v>
      </c>
      <c r="F281" s="8" t="str">
        <f>IF(COUNTIF('Healthy (TIAB)'!A1928:A2822, B281) &gt; 0, "Yes", "No")</f>
        <v>No</v>
      </c>
    </row>
    <row r="282" spans="1:6" ht="48" x14ac:dyDescent="0.2">
      <c r="A282" s="13">
        <v>2007</v>
      </c>
      <c r="B282" s="13">
        <v>17600695</v>
      </c>
      <c r="C282" s="9">
        <f>HYPERLINK(_xlfn.CONCAT("https://pubmed.ncbi.nlm.nih.gov/",B282), B282)</f>
        <v>17600695</v>
      </c>
      <c r="D282" s="10" t="s">
        <v>1359</v>
      </c>
      <c r="E282" s="8" t="s">
        <v>845</v>
      </c>
      <c r="F282" s="8" t="str">
        <f>IF(COUNTIF('Healthy (TIAB)'!A1563:A2457, B282) &gt; 0, "Yes", "No")</f>
        <v>No</v>
      </c>
    </row>
    <row r="283" spans="1:6" ht="32" x14ac:dyDescent="0.2">
      <c r="A283" s="13">
        <v>2007</v>
      </c>
      <c r="B283" s="13">
        <v>18046087</v>
      </c>
      <c r="C283" s="9">
        <f>HYPERLINK(_xlfn.CONCAT("https://pubmed.ncbi.nlm.nih.gov/",B283), B283)</f>
        <v>18046087</v>
      </c>
      <c r="D283" s="10" t="s">
        <v>119</v>
      </c>
      <c r="E283" s="8" t="s">
        <v>853</v>
      </c>
      <c r="F283" s="8" t="str">
        <f>IF(COUNTIF('Healthy (TIAB)'!A1646:A2540, B283) &gt; 0, "Yes", "No")</f>
        <v>No</v>
      </c>
    </row>
    <row r="284" spans="1:6" ht="32" x14ac:dyDescent="0.2">
      <c r="A284" s="13">
        <v>2007</v>
      </c>
      <c r="B284" s="13">
        <v>17490962</v>
      </c>
      <c r="C284" s="9">
        <f>HYPERLINK(_xlfn.CONCAT("https://pubmed.ncbi.nlm.nih.gov/",B284), B284)</f>
        <v>17490962</v>
      </c>
      <c r="D284" s="10" t="s">
        <v>1628</v>
      </c>
      <c r="E284" s="8" t="s">
        <v>845</v>
      </c>
      <c r="F284" s="8" t="str">
        <f>IF(COUNTIF('Healthy (TIAB)'!A1662:A2556, B284) &gt; 0, "Yes", "No")</f>
        <v>No</v>
      </c>
    </row>
    <row r="285" spans="1:6" ht="32" x14ac:dyDescent="0.2">
      <c r="A285" s="13">
        <v>2007</v>
      </c>
      <c r="B285" s="13">
        <v>17374663</v>
      </c>
      <c r="C285" s="9">
        <f>HYPERLINK(_xlfn.CONCAT("https://pubmed.ncbi.nlm.nih.gov/",B285), B285)</f>
        <v>17374663</v>
      </c>
      <c r="D285" s="10" t="s">
        <v>428</v>
      </c>
      <c r="E285" s="8" t="s">
        <v>869</v>
      </c>
      <c r="F285" s="8" t="str">
        <f>IF(COUNTIF('Healthy (TIAB)'!A1671:A2565, B285) &gt; 0, "Yes", "No")</f>
        <v>No</v>
      </c>
    </row>
    <row r="286" spans="1:6" ht="32" x14ac:dyDescent="0.2">
      <c r="A286" s="13">
        <v>2007</v>
      </c>
      <c r="B286" s="13">
        <v>17055120</v>
      </c>
      <c r="C286" s="9">
        <f>HYPERLINK(_xlfn.CONCAT("https://pubmed.ncbi.nlm.nih.gov/",B286), B286)</f>
        <v>17055120</v>
      </c>
      <c r="D286" s="10" t="s">
        <v>448</v>
      </c>
      <c r="E286" s="8" t="s">
        <v>899</v>
      </c>
      <c r="F286" s="8" t="str">
        <f>IF(COUNTIF('Healthy (TIAB)'!A1684:A2578, B286) &gt; 0, "Yes", "No")</f>
        <v>No</v>
      </c>
    </row>
    <row r="287" spans="1:6" ht="32" x14ac:dyDescent="0.2">
      <c r="A287" s="13">
        <v>2007</v>
      </c>
      <c r="B287" s="13">
        <v>16879829</v>
      </c>
      <c r="C287" s="9">
        <f>HYPERLINK(_xlfn.CONCAT("https://pubmed.ncbi.nlm.nih.gov/",B287), B287)</f>
        <v>16879829</v>
      </c>
      <c r="D287" s="10" t="s">
        <v>111</v>
      </c>
      <c r="E287" s="8" t="s">
        <v>845</v>
      </c>
      <c r="F287" s="8" t="str">
        <f>IF(COUNTIF('Healthy (TIAB)'!A1760:A2654, B287) &gt; 0, "Yes", "No")</f>
        <v>No</v>
      </c>
    </row>
    <row r="288" spans="1:6" ht="32" x14ac:dyDescent="0.2">
      <c r="A288" s="13">
        <v>2007</v>
      </c>
      <c r="B288" s="13">
        <v>16616147</v>
      </c>
      <c r="C288" s="9">
        <f>HYPERLINK(_xlfn.CONCAT("https://pubmed.ncbi.nlm.nih.gov/",B288), B288)</f>
        <v>16616147</v>
      </c>
      <c r="D288" s="10" t="s">
        <v>1667</v>
      </c>
      <c r="E288" s="8" t="s">
        <v>873</v>
      </c>
      <c r="F288" s="8" t="str">
        <f>IF(COUNTIF('Healthy (TIAB)'!A1835:A2729, B288) &gt; 0, "Yes", "No")</f>
        <v>No</v>
      </c>
    </row>
    <row r="289" spans="1:6" ht="48" x14ac:dyDescent="0.2">
      <c r="A289" s="13">
        <v>2007</v>
      </c>
      <c r="B289" s="13">
        <v>17199721</v>
      </c>
      <c r="C289" s="9">
        <f>HYPERLINK(_xlfn.CONCAT("https://pubmed.ncbi.nlm.nih.gov/",B289), B289)</f>
        <v>17199721</v>
      </c>
      <c r="D289" s="10" t="s">
        <v>1365</v>
      </c>
      <c r="E289" s="8" t="s">
        <v>845</v>
      </c>
      <c r="F289" s="8" t="str">
        <f>IF(COUNTIF('Healthy (TIAB)'!A1918:A2812, B289) &gt; 0, "Yes", "No")</f>
        <v>No</v>
      </c>
    </row>
    <row r="290" spans="1:6" ht="32" x14ac:dyDescent="0.2">
      <c r="A290" s="13">
        <v>2007</v>
      </c>
      <c r="B290" s="13">
        <v>17684201</v>
      </c>
      <c r="C290" s="9">
        <f>HYPERLINK(_xlfn.CONCAT("https://pubmed.ncbi.nlm.nih.gov/",B290), B290)</f>
        <v>17684201</v>
      </c>
      <c r="D290" s="10" t="s">
        <v>1368</v>
      </c>
      <c r="E290" s="8" t="s">
        <v>858</v>
      </c>
      <c r="F290" s="8" t="str">
        <f>IF(COUNTIF('Healthy (TIAB)'!A1927:A2821, B290) &gt; 0, "Yes", "No")</f>
        <v>No</v>
      </c>
    </row>
    <row r="291" spans="1:6" ht="32" x14ac:dyDescent="0.2">
      <c r="A291" s="13">
        <v>2007</v>
      </c>
      <c r="B291" s="13">
        <v>18026868</v>
      </c>
      <c r="C291" s="9">
        <f>HYPERLINK(_xlfn.CONCAT("https://pubmed.ncbi.nlm.nih.gov/",B291), B291)</f>
        <v>18026868</v>
      </c>
      <c r="D291" s="10" t="s">
        <v>1375</v>
      </c>
      <c r="E291" s="8" t="s">
        <v>851</v>
      </c>
      <c r="F291" s="8" t="str">
        <f>IF(COUNTIF('Healthy (TIAB)'!A1975:A2869, B291) &gt; 0, "Yes", "No")</f>
        <v>No</v>
      </c>
    </row>
    <row r="292" spans="1:6" ht="32" x14ac:dyDescent="0.2">
      <c r="A292" s="13">
        <v>2006</v>
      </c>
      <c r="B292" s="13">
        <v>24678094</v>
      </c>
      <c r="C292" s="9">
        <f>HYPERLINK(_xlfn.CONCAT("https://pubmed.ncbi.nlm.nih.gov/",B292), B292)</f>
        <v>24678094</v>
      </c>
      <c r="D292" s="10" t="s">
        <v>1377</v>
      </c>
      <c r="E292" s="8" t="s">
        <v>899</v>
      </c>
      <c r="F292" s="8" t="str">
        <f>IF(COUNTIF('Healthy (TIAB)'!A1595:A2489, B292) &gt; 0, "Yes", "No")</f>
        <v>No</v>
      </c>
    </row>
    <row r="293" spans="1:6" ht="32" x14ac:dyDescent="0.2">
      <c r="A293" s="13">
        <v>2006</v>
      </c>
      <c r="B293" s="13">
        <v>16770472</v>
      </c>
      <c r="C293" s="9">
        <f>HYPERLINK(_xlfn.CONCAT("https://pubmed.ncbi.nlm.nih.gov/",B293), B293)</f>
        <v>16770472</v>
      </c>
      <c r="D293" s="10" t="s">
        <v>427</v>
      </c>
      <c r="E293" s="8" t="s">
        <v>887</v>
      </c>
      <c r="F293" s="8" t="str">
        <f>IF(COUNTIF('Healthy (TIAB)'!A1653:A2547, B293) &gt; 0, "Yes", "No")</f>
        <v>No</v>
      </c>
    </row>
    <row r="294" spans="1:6" ht="32" x14ac:dyDescent="0.2">
      <c r="A294" s="13">
        <v>2006</v>
      </c>
      <c r="B294" s="13">
        <v>16822237</v>
      </c>
      <c r="C294" s="9">
        <f>HYPERLINK(_xlfn.CONCAT("https://pubmed.ncbi.nlm.nih.gov/",B294), B294)</f>
        <v>16822237</v>
      </c>
      <c r="D294" s="10" t="s">
        <v>110</v>
      </c>
      <c r="E294" s="8" t="s">
        <v>1379</v>
      </c>
      <c r="F294" s="8" t="str">
        <f>IF(COUNTIF('Healthy (TIAB)'!A1656:A2550, B294) &gt; 0, "Yes", "No")</f>
        <v>No</v>
      </c>
    </row>
    <row r="295" spans="1:6" ht="48" x14ac:dyDescent="0.2">
      <c r="A295" s="13">
        <v>2006</v>
      </c>
      <c r="B295" s="13">
        <v>16926660</v>
      </c>
      <c r="C295" s="9">
        <f>HYPERLINK(_xlfn.CONCAT("https://pubmed.ncbi.nlm.nih.gov/",B295), B295)</f>
        <v>16926660</v>
      </c>
      <c r="D295" s="10" t="s">
        <v>1627</v>
      </c>
      <c r="E295" s="8" t="s">
        <v>1448</v>
      </c>
      <c r="F295" s="8" t="str">
        <f>IF(COUNTIF('Healthy (TIAB)'!A1658:A2552, B295) &gt; 0, "Yes", "No")</f>
        <v>No</v>
      </c>
    </row>
    <row r="296" spans="1:6" ht="32" x14ac:dyDescent="0.2">
      <c r="A296" s="13">
        <v>2006</v>
      </c>
      <c r="B296" s="13">
        <v>17089085</v>
      </c>
      <c r="C296" s="9">
        <f>HYPERLINK(_xlfn.CONCAT("https://pubmed.ncbi.nlm.nih.gov/",B296), B296)</f>
        <v>17089085</v>
      </c>
      <c r="D296" s="10" t="s">
        <v>1632</v>
      </c>
      <c r="E296" s="8" t="s">
        <v>856</v>
      </c>
      <c r="F296" s="8" t="str">
        <f>IF(COUNTIF('Healthy (TIAB)'!A1668:A2562, B296) &gt; 0, "Yes", "No")</f>
        <v>No</v>
      </c>
    </row>
    <row r="297" spans="1:6" ht="32" x14ac:dyDescent="0.2">
      <c r="A297" s="13">
        <v>2006</v>
      </c>
      <c r="B297" s="13">
        <v>16154181</v>
      </c>
      <c r="C297" s="9">
        <f>HYPERLINK(_xlfn.CONCAT("https://pubmed.ncbi.nlm.nih.gov/",B297), B297)</f>
        <v>16154181</v>
      </c>
      <c r="D297" s="10" t="s">
        <v>1380</v>
      </c>
      <c r="E297" s="8" t="s">
        <v>856</v>
      </c>
      <c r="F297" s="8" t="str">
        <f>IF(COUNTIF('Healthy (TIAB)'!A1674:A2568, B297) &gt; 0, "Yes", "No")</f>
        <v>No</v>
      </c>
    </row>
    <row r="298" spans="1:6" ht="48" x14ac:dyDescent="0.2">
      <c r="A298" s="13">
        <v>2006</v>
      </c>
      <c r="B298" s="13">
        <v>16616012</v>
      </c>
      <c r="C298" s="9">
        <f>HYPERLINK(_xlfn.CONCAT("https://pubmed.ncbi.nlm.nih.gov/",B298), B298)</f>
        <v>16616012</v>
      </c>
      <c r="D298" s="10" t="s">
        <v>1381</v>
      </c>
      <c r="E298" s="8" t="s">
        <v>966</v>
      </c>
      <c r="F298" s="8" t="str">
        <f>IF(COUNTIF('Healthy (TIAB)'!A1675:A2569, B298) &gt; 0, "Yes", "No")</f>
        <v>No</v>
      </c>
    </row>
    <row r="299" spans="1:6" ht="32" x14ac:dyDescent="0.2">
      <c r="A299" s="13">
        <v>2006</v>
      </c>
      <c r="B299" s="13">
        <v>16713391</v>
      </c>
      <c r="C299" s="9">
        <f>HYPERLINK(_xlfn.CONCAT("https://pubmed.ncbi.nlm.nih.gov/",B299), B299)</f>
        <v>16713391</v>
      </c>
      <c r="D299" s="10" t="s">
        <v>109</v>
      </c>
      <c r="E299" s="8" t="s">
        <v>851</v>
      </c>
      <c r="F299" s="8" t="str">
        <f>IF(COUNTIF('Healthy (TIAB)'!A1683:A2577, B299) &gt; 0, "Yes", "No")</f>
        <v>No</v>
      </c>
    </row>
    <row r="300" spans="1:6" ht="48" x14ac:dyDescent="0.2">
      <c r="A300" s="13">
        <v>2006</v>
      </c>
      <c r="B300" s="13">
        <v>16512939</v>
      </c>
      <c r="C300" s="9">
        <f>HYPERLINK(_xlfn.CONCAT("https://pubmed.ncbi.nlm.nih.gov/",B300), B300)</f>
        <v>16512939</v>
      </c>
      <c r="D300" s="10" t="s">
        <v>107</v>
      </c>
      <c r="E300" s="8" t="s">
        <v>1382</v>
      </c>
      <c r="F300" s="8" t="str">
        <f>IF(COUNTIF('Healthy (TIAB)'!A1738:A2632, B300) &gt; 0, "Yes", "No")</f>
        <v>No</v>
      </c>
    </row>
    <row r="301" spans="1:6" ht="32" x14ac:dyDescent="0.2">
      <c r="A301" s="13">
        <v>2006</v>
      </c>
      <c r="B301" s="13">
        <v>16469978</v>
      </c>
      <c r="C301" s="9">
        <f>HYPERLINK(_xlfn.CONCAT("https://pubmed.ncbi.nlm.nih.gov/",B301), B301)</f>
        <v>16469978</v>
      </c>
      <c r="D301" s="10" t="s">
        <v>426</v>
      </c>
      <c r="E301" s="8" t="s">
        <v>845</v>
      </c>
      <c r="F301" s="8" t="str">
        <f>IF(COUNTIF('Healthy (TIAB)'!A1740:A2634, B301) &gt; 0, "Yes", "No")</f>
        <v>No</v>
      </c>
    </row>
    <row r="302" spans="1:6" ht="32" x14ac:dyDescent="0.2">
      <c r="A302" s="13">
        <v>2006</v>
      </c>
      <c r="B302" s="13">
        <v>16365065</v>
      </c>
      <c r="C302" s="9">
        <f>HYPERLINK(_xlfn.CONCAT("https://pubmed.ncbi.nlm.nih.gov/",B302), B302)</f>
        <v>16365065</v>
      </c>
      <c r="D302" s="10" t="s">
        <v>106</v>
      </c>
      <c r="E302" s="8" t="s">
        <v>856</v>
      </c>
      <c r="F302" s="8" t="str">
        <f>IF(COUNTIF('Healthy (TIAB)'!A1742:A2636, B302) &gt; 0, "Yes", "No")</f>
        <v>No</v>
      </c>
    </row>
    <row r="303" spans="1:6" ht="48" x14ac:dyDescent="0.2">
      <c r="A303" s="13">
        <v>2006</v>
      </c>
      <c r="B303" s="13">
        <v>16938806</v>
      </c>
      <c r="C303" s="9">
        <f>HYPERLINK(_xlfn.CONCAT("https://pubmed.ncbi.nlm.nih.gov/",B303), B303)</f>
        <v>16938806</v>
      </c>
      <c r="D303" s="10" t="s">
        <v>1384</v>
      </c>
      <c r="E303" s="8" t="s">
        <v>1294</v>
      </c>
      <c r="F303" s="8" t="str">
        <f>IF(COUNTIF('Healthy (TIAB)'!A1799:A2693, B303) &gt; 0, "Yes", "No")</f>
        <v>No</v>
      </c>
    </row>
    <row r="304" spans="1:6" ht="48" x14ac:dyDescent="0.2">
      <c r="A304" s="13">
        <v>2006</v>
      </c>
      <c r="B304" s="13">
        <v>16552404</v>
      </c>
      <c r="C304" s="9">
        <f>HYPERLINK(_xlfn.CONCAT("https://pubmed.ncbi.nlm.nih.gov/",B304), B304)</f>
        <v>16552404</v>
      </c>
      <c r="D304" s="10" t="s">
        <v>1386</v>
      </c>
      <c r="E304" s="8" t="s">
        <v>850</v>
      </c>
      <c r="F304" s="8" t="str">
        <f>IF(COUNTIF('Healthy (TIAB)'!A1909:A2803, B304) &gt; 0, "Yes", "No")</f>
        <v>No</v>
      </c>
    </row>
    <row r="305" spans="1:6" ht="32" x14ac:dyDescent="0.2">
      <c r="A305" s="13">
        <v>2006</v>
      </c>
      <c r="B305" s="13">
        <v>16837436</v>
      </c>
      <c r="C305" s="9">
        <f>HYPERLINK(_xlfn.CONCAT("https://pubmed.ncbi.nlm.nih.gov/",B305), B305)</f>
        <v>16837436</v>
      </c>
      <c r="D305" s="10" t="s">
        <v>607</v>
      </c>
      <c r="E305" s="8" t="s">
        <v>902</v>
      </c>
      <c r="F305" s="8" t="str">
        <f>IF(COUNTIF('Healthy (TIAB)'!A1912:A2806, B305) &gt; 0, "Yes", "No")</f>
        <v>No</v>
      </c>
    </row>
    <row r="306" spans="1:6" ht="32" x14ac:dyDescent="0.2">
      <c r="A306" s="13">
        <v>2006</v>
      </c>
      <c r="B306" s="13">
        <v>16701922</v>
      </c>
      <c r="C306" s="9">
        <f>HYPERLINK(_xlfn.CONCAT("https://pubmed.ncbi.nlm.nih.gov/",B306), B306)</f>
        <v>16701922</v>
      </c>
      <c r="D306" s="10" t="s">
        <v>1388</v>
      </c>
      <c r="E306" s="8" t="s">
        <v>856</v>
      </c>
      <c r="F306" s="8" t="str">
        <f>IF(COUNTIF('Healthy (TIAB)'!A1925:A2819, B306) &gt; 0, "Yes", "No")</f>
        <v>No</v>
      </c>
    </row>
    <row r="307" spans="1:6" ht="32" x14ac:dyDescent="0.2">
      <c r="A307" s="13">
        <v>2006</v>
      </c>
      <c r="B307" s="13">
        <v>16825679</v>
      </c>
      <c r="C307" s="9">
        <f>HYPERLINK(_xlfn.CONCAT("https://pubmed.ncbi.nlm.nih.gov/",B307), B307)</f>
        <v>16825679</v>
      </c>
      <c r="D307" s="10" t="s">
        <v>1390</v>
      </c>
      <c r="E307" s="8" t="s">
        <v>887</v>
      </c>
      <c r="F307" s="8" t="str">
        <f>IF(COUNTIF('Healthy (TIAB)'!A1926:A2820, B307) &gt; 0, "Yes", "No")</f>
        <v>No</v>
      </c>
    </row>
    <row r="308" spans="1:6" ht="32" x14ac:dyDescent="0.2">
      <c r="A308" s="13">
        <v>2006</v>
      </c>
      <c r="B308" s="13">
        <v>17027436</v>
      </c>
      <c r="C308" s="9">
        <f>HYPERLINK(_xlfn.CONCAT("https://pubmed.ncbi.nlm.nih.gov/",B308), B308)</f>
        <v>17027436</v>
      </c>
      <c r="D308" s="10" t="s">
        <v>1391</v>
      </c>
      <c r="E308" s="8" t="s">
        <v>850</v>
      </c>
      <c r="F308" s="8" t="str">
        <f>IF(COUNTIF('Healthy (TIAB)'!A1929:A2823, B308) &gt; 0, "Yes", "No")</f>
        <v>No</v>
      </c>
    </row>
    <row r="309" spans="1:6" ht="48" x14ac:dyDescent="0.2">
      <c r="A309" s="13">
        <v>2005</v>
      </c>
      <c r="B309" s="13">
        <v>15930443</v>
      </c>
      <c r="C309" s="9">
        <f>HYPERLINK(_xlfn.CONCAT("https://pubmed.ncbi.nlm.nih.gov/",B309), B309)</f>
        <v>15930443</v>
      </c>
      <c r="D309" s="10" t="s">
        <v>1398</v>
      </c>
      <c r="E309" s="8" t="s">
        <v>848</v>
      </c>
      <c r="F309" s="8" t="str">
        <f>IF(COUNTIF('Healthy (TIAB)'!A1651:A2545, B309) &gt; 0, "Yes", "No")</f>
        <v>No</v>
      </c>
    </row>
    <row r="310" spans="1:6" ht="32" x14ac:dyDescent="0.2">
      <c r="A310" s="13">
        <v>2005</v>
      </c>
      <c r="B310" s="13">
        <v>16392769</v>
      </c>
      <c r="C310" s="9">
        <f>HYPERLINK(_xlfn.CONCAT("https://pubmed.ncbi.nlm.nih.gov/",B310), B310)</f>
        <v>16392769</v>
      </c>
      <c r="D310" s="10" t="s">
        <v>1665</v>
      </c>
      <c r="E310" s="8" t="s">
        <v>848</v>
      </c>
      <c r="F310" s="8" t="str">
        <f>IF(COUNTIF('Healthy (TIAB)'!A1833:A2727, B310) &gt; 0, "Yes", "No")</f>
        <v>No</v>
      </c>
    </row>
    <row r="311" spans="1:6" ht="32" x14ac:dyDescent="0.2">
      <c r="A311" s="13">
        <v>2005</v>
      </c>
      <c r="B311" s="13">
        <v>15939062</v>
      </c>
      <c r="C311" s="9">
        <f>HYPERLINK(_xlfn.CONCAT("https://pubmed.ncbi.nlm.nih.gov/",B311), B311)</f>
        <v>15939062</v>
      </c>
      <c r="D311" s="10" t="s">
        <v>1401</v>
      </c>
      <c r="E311" s="8" t="s">
        <v>845</v>
      </c>
      <c r="F311" s="8" t="str">
        <f>IF(COUNTIF('Healthy (TIAB)'!A1838:A2732, B311) &gt; 0, "Yes", "No")</f>
        <v>No</v>
      </c>
    </row>
    <row r="312" spans="1:6" ht="16" x14ac:dyDescent="0.2">
      <c r="A312" s="13">
        <v>2005</v>
      </c>
      <c r="B312" s="13">
        <v>16277124</v>
      </c>
      <c r="C312" s="9">
        <f>HYPERLINK(_xlfn.CONCAT("https://pubmed.ncbi.nlm.nih.gov/",B312), B312)</f>
        <v>16277124</v>
      </c>
      <c r="D312" s="10" t="s">
        <v>1402</v>
      </c>
      <c r="E312" s="8" t="s">
        <v>1156</v>
      </c>
      <c r="F312" s="8" t="str">
        <f>IF(COUNTIF('Healthy (TIAB)'!A1904:A2798, B312) &gt; 0, "Yes", "No")</f>
        <v>No</v>
      </c>
    </row>
    <row r="313" spans="1:6" ht="32" x14ac:dyDescent="0.2">
      <c r="A313" s="13">
        <v>2005</v>
      </c>
      <c r="B313" s="13">
        <v>16050054</v>
      </c>
      <c r="C313" s="9">
        <f>HYPERLINK(_xlfn.CONCAT("https://pubmed.ncbi.nlm.nih.gov/",B313), B313)</f>
        <v>16050054</v>
      </c>
      <c r="D313" s="10" t="s">
        <v>1408</v>
      </c>
      <c r="E313" s="8" t="s">
        <v>851</v>
      </c>
      <c r="F313" s="8" t="str">
        <f>IF(COUNTIF('Healthy (TIAB)'!A1970:A2864, B313) &gt; 0, "Yes", "No")</f>
        <v>No</v>
      </c>
    </row>
    <row r="314" spans="1:6" ht="32" x14ac:dyDescent="0.2">
      <c r="A314" s="13">
        <v>2004</v>
      </c>
      <c r="B314" s="13">
        <v>15663640</v>
      </c>
      <c r="C314" s="9">
        <f>HYPERLINK(_xlfn.CONCAT("https://pubmed.ncbi.nlm.nih.gov/",B314), B314)</f>
        <v>15663640</v>
      </c>
      <c r="D314" s="10" t="s">
        <v>1948</v>
      </c>
      <c r="E314" s="8" t="s">
        <v>2026</v>
      </c>
      <c r="F314" s="8" t="str">
        <f>IF(COUNTIF('Healthy (TIAB)'!A1582:A2476, B314) &gt; 0, "Yes", "No")</f>
        <v>No</v>
      </c>
    </row>
    <row r="315" spans="1:6" ht="32" x14ac:dyDescent="0.2">
      <c r="A315" s="13">
        <v>2004</v>
      </c>
      <c r="B315" s="13">
        <v>15853118</v>
      </c>
      <c r="C315" s="9">
        <f>HYPERLINK(_xlfn.CONCAT("https://pubmed.ncbi.nlm.nih.gov/",B315), B315)</f>
        <v>15853118</v>
      </c>
      <c r="D315" s="10" t="s">
        <v>1410</v>
      </c>
      <c r="E315" s="8" t="s">
        <v>1242</v>
      </c>
      <c r="F315" s="8" t="str">
        <f>IF(COUNTIF('Healthy (TIAB)'!A1652:A2546, B315) &gt; 0, "Yes", "No")</f>
        <v>No</v>
      </c>
    </row>
    <row r="316" spans="1:6" ht="32" x14ac:dyDescent="0.2">
      <c r="A316" s="13">
        <v>2004</v>
      </c>
      <c r="B316" s="13">
        <v>15452023</v>
      </c>
      <c r="C316" s="9">
        <f>HYPERLINK(_xlfn.CONCAT("https://pubmed.ncbi.nlm.nih.gov/",B316), B316)</f>
        <v>15452023</v>
      </c>
      <c r="D316" s="10" t="s">
        <v>1412</v>
      </c>
      <c r="E316" s="8" t="s">
        <v>1002</v>
      </c>
      <c r="F316" s="8" t="str">
        <f>IF(COUNTIF('Healthy (TIAB)'!A1655:A2549, B316) &gt; 0, "Yes", "No")</f>
        <v>No</v>
      </c>
    </row>
    <row r="317" spans="1:6" ht="64" x14ac:dyDescent="0.2">
      <c r="A317" s="13">
        <v>2004</v>
      </c>
      <c r="B317" s="13">
        <v>15113713</v>
      </c>
      <c r="C317" s="9">
        <f>HYPERLINK(_xlfn.CONCAT("https://pubmed.ncbi.nlm.nih.gov/",B317), B317)</f>
        <v>15113713</v>
      </c>
      <c r="D317" s="10" t="s">
        <v>1413</v>
      </c>
      <c r="E317" s="8" t="s">
        <v>897</v>
      </c>
      <c r="F317" s="8" t="str">
        <f>IF(COUNTIF('Healthy (TIAB)'!A1659:A2553, B317) &gt; 0, "Yes", "No")</f>
        <v>No</v>
      </c>
    </row>
    <row r="318" spans="1:6" ht="32" x14ac:dyDescent="0.2">
      <c r="A318" s="13">
        <v>2004</v>
      </c>
      <c r="B318" s="13">
        <v>15220949</v>
      </c>
      <c r="C318" s="9">
        <f>HYPERLINK(_xlfn.CONCAT("https://pubmed.ncbi.nlm.nih.gov/",B318), B318)</f>
        <v>15220949</v>
      </c>
      <c r="D318" s="10" t="s">
        <v>103</v>
      </c>
      <c r="E318" s="8" t="s">
        <v>845</v>
      </c>
      <c r="F318" s="8" t="str">
        <f>IF(COUNTIF('Healthy (TIAB)'!A1663:A2557, B318) &gt; 0, "Yes", "No")</f>
        <v>No</v>
      </c>
    </row>
    <row r="319" spans="1:6" ht="48" x14ac:dyDescent="0.2">
      <c r="A319" s="13">
        <v>2004</v>
      </c>
      <c r="B319" s="13">
        <v>15297084</v>
      </c>
      <c r="C319" s="9">
        <f>HYPERLINK(_xlfn.CONCAT("https://pubmed.ncbi.nlm.nih.gov/",B319), B319)</f>
        <v>15297084</v>
      </c>
      <c r="D319" s="10" t="s">
        <v>1636</v>
      </c>
      <c r="E319" s="8" t="s">
        <v>1347</v>
      </c>
      <c r="F319" s="8" t="str">
        <f>IF(COUNTIF('Healthy (TIAB)'!A1673:A2567, B319) &gt; 0, "Yes", "No")</f>
        <v>No</v>
      </c>
    </row>
    <row r="320" spans="1:6" ht="32" x14ac:dyDescent="0.2">
      <c r="A320" s="13">
        <v>2004</v>
      </c>
      <c r="B320" s="13">
        <v>15211441</v>
      </c>
      <c r="C320" s="9">
        <f>HYPERLINK(_xlfn.CONCAT("https://pubmed.ncbi.nlm.nih.gov/",B320), B320)</f>
        <v>15211441</v>
      </c>
      <c r="D320" s="10" t="s">
        <v>1415</v>
      </c>
      <c r="E320" s="8" t="s">
        <v>851</v>
      </c>
      <c r="F320" s="8" t="str">
        <f>IF(COUNTIF('Healthy (TIAB)'!A1747:A2641, B320) &gt; 0, "Yes", "No")</f>
        <v>No</v>
      </c>
    </row>
    <row r="321" spans="1:6" ht="16" x14ac:dyDescent="0.2">
      <c r="A321" s="13">
        <v>2004</v>
      </c>
      <c r="B321" s="13">
        <v>15081453</v>
      </c>
      <c r="C321" s="9">
        <f>HYPERLINK(_xlfn.CONCAT("https://pubmed.ncbi.nlm.nih.gov/",B321), B321)</f>
        <v>15081453</v>
      </c>
      <c r="D321" s="10" t="s">
        <v>1975</v>
      </c>
      <c r="E321" s="8" t="s">
        <v>845</v>
      </c>
      <c r="F321" s="8" t="str">
        <f>IF(COUNTIF('Healthy (TIAB)'!A1749:A2643, B321) &gt; 0, "Yes", "No")</f>
        <v>No</v>
      </c>
    </row>
    <row r="322" spans="1:6" ht="32" x14ac:dyDescent="0.2">
      <c r="A322" s="13">
        <v>2004</v>
      </c>
      <c r="B322" s="13">
        <v>15462115</v>
      </c>
      <c r="C322" s="9">
        <f>HYPERLINK(_xlfn.CONCAT("https://pubmed.ncbi.nlm.nih.gov/",B322), B322)</f>
        <v>15462115</v>
      </c>
      <c r="D322" s="10" t="s">
        <v>1831</v>
      </c>
      <c r="E322" s="8" t="s">
        <v>1156</v>
      </c>
      <c r="F322" s="8" t="str">
        <f>IF(COUNTIF('Healthy (TIAB)'!A1965:A2859, B322) &gt; 0, "Yes", "No")</f>
        <v>No</v>
      </c>
    </row>
    <row r="323" spans="1:6" ht="32" x14ac:dyDescent="0.2">
      <c r="A323" s="13">
        <v>2004</v>
      </c>
      <c r="B323" s="13">
        <v>15290734</v>
      </c>
      <c r="C323" s="9">
        <f>HYPERLINK(_xlfn.CONCAT("https://pubmed.ncbi.nlm.nih.gov/",B323), B323)</f>
        <v>15290734</v>
      </c>
      <c r="D323" s="10" t="s">
        <v>2015</v>
      </c>
      <c r="E323" s="8" t="s">
        <v>850</v>
      </c>
      <c r="F323" s="8" t="str">
        <f>IF(COUNTIF('Healthy (TIAB)'!A1966:A2860, B323) &gt; 0, "Yes", "No")</f>
        <v>No</v>
      </c>
    </row>
    <row r="324" spans="1:6" ht="32" x14ac:dyDescent="0.2">
      <c r="A324" s="13">
        <v>2004</v>
      </c>
      <c r="B324" s="13">
        <v>15340256</v>
      </c>
      <c r="C324" s="9">
        <f>HYPERLINK(_xlfn.CONCAT("https://pubmed.ncbi.nlm.nih.gov/",B324), B324)</f>
        <v>15340256</v>
      </c>
      <c r="D324" s="10" t="s">
        <v>2016</v>
      </c>
      <c r="E324" s="8" t="s">
        <v>848</v>
      </c>
      <c r="F324" s="8" t="str">
        <f>IF(COUNTIF('Healthy (TIAB)'!A1967:A2861, B324) &gt; 0, "Yes", "No")</f>
        <v>No</v>
      </c>
    </row>
    <row r="325" spans="1:6" ht="32" x14ac:dyDescent="0.2">
      <c r="A325" s="13">
        <v>2003</v>
      </c>
      <c r="B325" s="13">
        <v>12891211</v>
      </c>
      <c r="C325" s="9">
        <f>HYPERLINK(_xlfn.CONCAT("https://pubmed.ncbi.nlm.nih.gov/",B325), B325)</f>
        <v>12891211</v>
      </c>
      <c r="D325" s="10" t="s">
        <v>423</v>
      </c>
      <c r="E325" s="8" t="s">
        <v>893</v>
      </c>
      <c r="F325" s="8" t="str">
        <f>IF(COUNTIF('Healthy (TIAB)'!A1709:A2603, B325) &gt; 0, "Yes", "No")</f>
        <v>No</v>
      </c>
    </row>
    <row r="326" spans="1:6" ht="48" x14ac:dyDescent="0.2">
      <c r="A326" s="13">
        <v>2003</v>
      </c>
      <c r="B326" s="13">
        <v>12663273</v>
      </c>
      <c r="C326" s="9">
        <f>HYPERLINK(_xlfn.CONCAT("https://pubmed.ncbi.nlm.nih.gov/",B326), B326)</f>
        <v>12663273</v>
      </c>
      <c r="D326" s="10" t="s">
        <v>1423</v>
      </c>
      <c r="E326" s="8" t="s">
        <v>853</v>
      </c>
      <c r="F326" s="8" t="str">
        <f>IF(COUNTIF('Healthy (TIAB)'!A1751:A2645, B326) &gt; 0, "Yes", "No")</f>
        <v>No</v>
      </c>
    </row>
    <row r="327" spans="1:6" ht="32" x14ac:dyDescent="0.2">
      <c r="A327" s="13">
        <v>2003</v>
      </c>
      <c r="B327" s="13">
        <v>12654171</v>
      </c>
      <c r="C327" s="9">
        <f>HYPERLINK(_xlfn.CONCAT("https://pubmed.ncbi.nlm.nih.gov/",B327), B327)</f>
        <v>12654171</v>
      </c>
      <c r="D327" s="10" t="s">
        <v>638</v>
      </c>
      <c r="E327" s="8" t="s">
        <v>1366</v>
      </c>
      <c r="F327" s="8" t="str">
        <f>IF(COUNTIF('Healthy (TIAB)'!A1953:A2847, B327) &gt; 0, "Yes", "No")</f>
        <v>No</v>
      </c>
    </row>
    <row r="328" spans="1:6" ht="32" x14ac:dyDescent="0.2">
      <c r="A328" s="13">
        <v>2003</v>
      </c>
      <c r="B328" s="13">
        <v>12636950</v>
      </c>
      <c r="C328" s="9">
        <f>HYPERLINK(_xlfn.CONCAT("https://pubmed.ncbi.nlm.nih.gov/",B328), B328)</f>
        <v>12636950</v>
      </c>
      <c r="D328" s="10" t="s">
        <v>2012</v>
      </c>
      <c r="E328" s="8" t="s">
        <v>845</v>
      </c>
      <c r="F328" s="8" t="str">
        <f>IF(COUNTIF('Healthy (TIAB)'!A1962:A2856, B328) &gt; 0, "Yes", "No")</f>
        <v>No</v>
      </c>
    </row>
    <row r="329" spans="1:6" ht="32" x14ac:dyDescent="0.2">
      <c r="A329" s="13">
        <v>2002</v>
      </c>
      <c r="B329" s="13">
        <v>11752036</v>
      </c>
      <c r="C329" s="9">
        <f>HYPERLINK(_xlfn.CONCAT("https://pubmed.ncbi.nlm.nih.gov/",B329), B329)</f>
        <v>11752036</v>
      </c>
      <c r="D329" s="10" t="s">
        <v>1749</v>
      </c>
      <c r="E329" s="8" t="s">
        <v>848</v>
      </c>
      <c r="F329" s="8" t="str">
        <f>IF(COUNTIF('Healthy (TIAB)'!A1581:A2475, B329) &gt; 0, "Yes", "No")</f>
        <v>No</v>
      </c>
    </row>
    <row r="330" spans="1:6" ht="32" x14ac:dyDescent="0.2">
      <c r="A330" s="13">
        <v>2002</v>
      </c>
      <c r="B330" s="13">
        <v>12358334</v>
      </c>
      <c r="C330" s="9">
        <f>HYPERLINK(_xlfn.CONCAT("https://pubmed.ncbi.nlm.nih.gov/",B330), B330)</f>
        <v>12358334</v>
      </c>
      <c r="D330" s="10" t="s">
        <v>1962</v>
      </c>
      <c r="E330" s="8" t="s">
        <v>851</v>
      </c>
      <c r="F330" s="8" t="str">
        <f>IF(COUNTIF('Healthy (TIAB)'!A1670:A2564, B330) &gt; 0, "Yes", "No")</f>
        <v>No</v>
      </c>
    </row>
    <row r="331" spans="1:6" ht="48" x14ac:dyDescent="0.2">
      <c r="A331" s="13">
        <v>2002</v>
      </c>
      <c r="B331" s="13">
        <v>12399272</v>
      </c>
      <c r="C331" s="9">
        <f>HYPERLINK(_xlfn.CONCAT("https://pubmed.ncbi.nlm.nih.gov/",B331), B331)</f>
        <v>12399272</v>
      </c>
      <c r="D331" s="10" t="s">
        <v>1433</v>
      </c>
      <c r="E331" s="8" t="s">
        <v>1434</v>
      </c>
      <c r="F331" s="8" t="str">
        <f>IF(COUNTIF('Healthy (TIAB)'!A1676:A2570, B331) &gt; 0, "Yes", "No")</f>
        <v>No</v>
      </c>
    </row>
    <row r="332" spans="1:6" ht="32" x14ac:dyDescent="0.2">
      <c r="A332" s="13">
        <v>2002</v>
      </c>
      <c r="B332" s="13">
        <v>12062374</v>
      </c>
      <c r="C332" s="9">
        <f>HYPERLINK(_xlfn.CONCAT("https://pubmed.ncbi.nlm.nih.gov/",B332), B332)</f>
        <v>12062374</v>
      </c>
      <c r="D332" s="10" t="s">
        <v>1435</v>
      </c>
      <c r="E332" s="8" t="s">
        <v>1294</v>
      </c>
      <c r="F332" s="8" t="str">
        <f>IF(COUNTIF('Healthy (TIAB)'!A1678:A2572, B332) &gt; 0, "Yes", "No")</f>
        <v>No</v>
      </c>
    </row>
    <row r="333" spans="1:6" ht="32" x14ac:dyDescent="0.2">
      <c r="A333" s="13">
        <v>2002</v>
      </c>
      <c r="B333" s="13">
        <v>12059988</v>
      </c>
      <c r="C333" s="9">
        <f>HYPERLINK(_xlfn.CONCAT("https://pubmed.ncbi.nlm.nih.gov/",B333), B333)</f>
        <v>12059988</v>
      </c>
      <c r="D333" s="10" t="s">
        <v>1436</v>
      </c>
      <c r="E333" s="8" t="s">
        <v>887</v>
      </c>
      <c r="F333" s="8" t="str">
        <f>IF(COUNTIF('Healthy (TIAB)'!A1778:A2672, B333) &gt; 0, "Yes", "No")</f>
        <v>No</v>
      </c>
    </row>
    <row r="334" spans="1:6" ht="32" x14ac:dyDescent="0.2">
      <c r="A334" s="13">
        <v>2002</v>
      </c>
      <c r="B334" s="13">
        <v>12145002</v>
      </c>
      <c r="C334" s="9">
        <f>HYPERLINK(_xlfn.CONCAT("https://pubmed.ncbi.nlm.nih.gov/",B334), B334)</f>
        <v>12145002</v>
      </c>
      <c r="D334" s="10" t="s">
        <v>1437</v>
      </c>
      <c r="E334" s="8" t="s">
        <v>1046</v>
      </c>
      <c r="F334" s="8" t="str">
        <f>IF(COUNTIF('Healthy (TIAB)'!A1884:A2778, B334) &gt; 0, "Yes", "No")</f>
        <v>No</v>
      </c>
    </row>
    <row r="335" spans="1:6" ht="32" x14ac:dyDescent="0.2">
      <c r="A335" s="13">
        <v>2002</v>
      </c>
      <c r="B335" s="13">
        <v>12484504</v>
      </c>
      <c r="C335" s="9">
        <f>HYPERLINK(_xlfn.CONCAT("https://pubmed.ncbi.nlm.nih.gov/",B335), B335)</f>
        <v>12484504</v>
      </c>
      <c r="D335" s="10" t="s">
        <v>1679</v>
      </c>
      <c r="E335" s="8" t="s">
        <v>856</v>
      </c>
      <c r="F335" s="8" t="str">
        <f>IF(COUNTIF('Healthy (TIAB)'!A1905:A2799, B335) &gt; 0, "Yes", "No")</f>
        <v>No</v>
      </c>
    </row>
    <row r="336" spans="1:6" ht="32" x14ac:dyDescent="0.2">
      <c r="A336" s="13">
        <v>2002</v>
      </c>
      <c r="B336" s="13">
        <v>12449445</v>
      </c>
      <c r="C336" s="9">
        <f>HYPERLINK(_xlfn.CONCAT("https://pubmed.ncbi.nlm.nih.gov/",B336), B336)</f>
        <v>12449445</v>
      </c>
      <c r="D336" s="10" t="s">
        <v>1440</v>
      </c>
      <c r="E336" s="8" t="s">
        <v>856</v>
      </c>
      <c r="F336" s="8" t="str">
        <f>IF(COUNTIF('Healthy (TIAB)'!A1923:A2817, B336) &gt; 0, "Yes", "No")</f>
        <v>No</v>
      </c>
    </row>
    <row r="337" spans="1:6" ht="32" x14ac:dyDescent="0.2">
      <c r="A337" s="13">
        <v>2002</v>
      </c>
      <c r="B337" s="13">
        <v>11981081</v>
      </c>
      <c r="C337" s="9">
        <f>HYPERLINK(_xlfn.CONCAT("https://pubmed.ncbi.nlm.nih.gov/",B337), B337)</f>
        <v>11981081</v>
      </c>
      <c r="D337" s="10" t="s">
        <v>1845</v>
      </c>
      <c r="E337" s="8" t="s">
        <v>891</v>
      </c>
      <c r="F337" s="8" t="str">
        <f>IF(COUNTIF('Healthy (TIAB)'!A1973:A2867, B337) &gt; 0, "Yes", "No")</f>
        <v>No</v>
      </c>
    </row>
    <row r="338" spans="1:6" ht="32" x14ac:dyDescent="0.2">
      <c r="A338" s="13">
        <v>2001</v>
      </c>
      <c r="B338" s="13">
        <v>11593093</v>
      </c>
      <c r="C338" s="9">
        <f>HYPERLINK(_xlfn.CONCAT("https://pubmed.ncbi.nlm.nih.gov/",B338), B338)</f>
        <v>11593093</v>
      </c>
      <c r="D338" s="10" t="s">
        <v>1442</v>
      </c>
      <c r="E338" s="8" t="s">
        <v>1302</v>
      </c>
      <c r="F338" s="8" t="str">
        <f>IF(COUNTIF('Healthy (TIAB)'!A1680:A2574, B338) &gt; 0, "Yes", "No")</f>
        <v>No</v>
      </c>
    </row>
    <row r="339" spans="1:6" ht="32" x14ac:dyDescent="0.2">
      <c r="A339" s="13">
        <v>2001</v>
      </c>
      <c r="B339" s="13">
        <v>11207085</v>
      </c>
      <c r="C339" s="9">
        <f>HYPERLINK(_xlfn.CONCAT("https://pubmed.ncbi.nlm.nih.gov/",B339), B339)</f>
        <v>11207085</v>
      </c>
      <c r="D339" s="10" t="s">
        <v>1444</v>
      </c>
      <c r="E339" s="8" t="s">
        <v>848</v>
      </c>
      <c r="F339" s="8" t="str">
        <f>IF(COUNTIF('Healthy (TIAB)'!A1687:A2581, B339) &gt; 0, "Yes", "No")</f>
        <v>No</v>
      </c>
    </row>
    <row r="340" spans="1:6" ht="32" x14ac:dyDescent="0.2">
      <c r="A340" s="13">
        <v>2001</v>
      </c>
      <c r="B340" s="13">
        <v>11675948</v>
      </c>
      <c r="C340" s="9">
        <f>HYPERLINK(_xlfn.CONCAT("https://pubmed.ncbi.nlm.nih.gov/",B340), B340)</f>
        <v>11675948</v>
      </c>
      <c r="D340" s="10" t="s">
        <v>1675</v>
      </c>
      <c r="E340" s="8" t="s">
        <v>851</v>
      </c>
      <c r="F340" s="8" t="str">
        <f>IF(COUNTIF('Healthy (TIAB)'!A1886:A2780, B340) &gt; 0, "Yes", "No")</f>
        <v>No</v>
      </c>
    </row>
    <row r="341" spans="1:6" ht="32" x14ac:dyDescent="0.2">
      <c r="A341" s="13">
        <v>2001</v>
      </c>
      <c r="B341" s="13">
        <v>11274240</v>
      </c>
      <c r="C341" s="9">
        <f>HYPERLINK(_xlfn.CONCAT("https://pubmed.ncbi.nlm.nih.gov/",B341), B341)</f>
        <v>11274240</v>
      </c>
      <c r="D341" s="10" t="s">
        <v>1447</v>
      </c>
      <c r="E341" s="8" t="s">
        <v>1448</v>
      </c>
      <c r="F341" s="8" t="str">
        <f>IF(COUNTIF('Healthy (TIAB)'!A1956:A2850, B341) &gt; 0, "Yes", "No")</f>
        <v>No</v>
      </c>
    </row>
    <row r="342" spans="1:6" ht="32" x14ac:dyDescent="0.2">
      <c r="A342" s="13">
        <v>2000</v>
      </c>
      <c r="B342" s="13">
        <v>10657575</v>
      </c>
      <c r="C342" s="9">
        <f>HYPERLINK(_xlfn.CONCAT("https://pubmed.ncbi.nlm.nih.gov/",B342), B342)</f>
        <v>10657575</v>
      </c>
      <c r="D342" s="10" t="s">
        <v>1451</v>
      </c>
      <c r="E342" s="8" t="s">
        <v>1328</v>
      </c>
      <c r="F342" s="8" t="str">
        <f>IF(COUNTIF('Healthy (TIAB)'!A1698:A2592, B342) &gt; 0, "Yes", "No")</f>
        <v>No</v>
      </c>
    </row>
    <row r="343" spans="1:6" ht="16" x14ac:dyDescent="0.2">
      <c r="A343" s="13">
        <v>2000</v>
      </c>
      <c r="B343" s="13">
        <v>10745280</v>
      </c>
      <c r="C343" s="9">
        <f>HYPERLINK(_xlfn.CONCAT("https://pubmed.ncbi.nlm.nih.gov/",B343), B343)</f>
        <v>10745280</v>
      </c>
      <c r="D343" s="10" t="s">
        <v>88</v>
      </c>
      <c r="E343" s="8" t="s">
        <v>851</v>
      </c>
      <c r="F343" s="8" t="str">
        <f>IF(COUNTIF('Healthy (TIAB)'!A1756:A2650, B343) &gt; 0, "Yes", "No")</f>
        <v>No</v>
      </c>
    </row>
    <row r="344" spans="1:6" ht="16" x14ac:dyDescent="0.2">
      <c r="A344" s="13">
        <v>2000</v>
      </c>
      <c r="B344" s="13">
        <v>11134724</v>
      </c>
      <c r="C344" s="9">
        <f>HYPERLINK(_xlfn.CONCAT("https://pubmed.ncbi.nlm.nih.gov/",B344), B344)</f>
        <v>11134724</v>
      </c>
      <c r="D344" s="10" t="s">
        <v>1456</v>
      </c>
      <c r="E344" s="8" t="s">
        <v>848</v>
      </c>
      <c r="F344" s="8" t="str">
        <f>IF(COUNTIF('Healthy (TIAB)'!A1877:A2771, B344) &gt; 0, "Yes", "No")</f>
        <v>No</v>
      </c>
    </row>
    <row r="345" spans="1:6" ht="32" x14ac:dyDescent="0.2">
      <c r="A345" s="13">
        <v>2000</v>
      </c>
      <c r="B345" s="13">
        <v>10740336</v>
      </c>
      <c r="C345" s="9">
        <f>HYPERLINK(_xlfn.CONCAT("https://pubmed.ncbi.nlm.nih.gov/",B345), B345)</f>
        <v>10740336</v>
      </c>
      <c r="D345" s="10" t="s">
        <v>2002</v>
      </c>
      <c r="E345" s="8" t="s">
        <v>878</v>
      </c>
      <c r="F345" s="8" t="str">
        <f>IF(COUNTIF('Healthy (TIAB)'!A1906:A2800, B345) &gt; 0, "Yes", "No")</f>
        <v>No</v>
      </c>
    </row>
    <row r="346" spans="1:6" ht="16" x14ac:dyDescent="0.2">
      <c r="A346" s="13">
        <v>2000</v>
      </c>
      <c r="B346" s="13">
        <v>11070146</v>
      </c>
      <c r="C346" s="9">
        <f>HYPERLINK(_xlfn.CONCAT("https://pubmed.ncbi.nlm.nih.gov/",B346), B346)</f>
        <v>11070146</v>
      </c>
      <c r="D346" s="10" t="s">
        <v>1461</v>
      </c>
      <c r="E346" s="8" t="s">
        <v>966</v>
      </c>
      <c r="F346" s="8" t="str">
        <f>IF(COUNTIF('Healthy (TIAB)'!A1955:A2849, B346) &gt; 0, "Yes", "No")</f>
        <v>No</v>
      </c>
    </row>
    <row r="347" spans="1:6" ht="32" x14ac:dyDescent="0.2">
      <c r="A347" s="13">
        <v>1999</v>
      </c>
      <c r="B347" s="13">
        <v>10189324</v>
      </c>
      <c r="C347" s="9">
        <f>HYPERLINK(_xlfn.CONCAT("https://pubmed.ncbi.nlm.nih.gov/",B347), B347)</f>
        <v>10189324</v>
      </c>
      <c r="D347" s="10" t="s">
        <v>1464</v>
      </c>
      <c r="E347" s="8" t="s">
        <v>1294</v>
      </c>
      <c r="F347" s="8" t="str">
        <f>IF(COUNTIF('Healthy (TIAB)'!A1695:A2589, B347) &gt; 0, "Yes", "No")</f>
        <v>No</v>
      </c>
    </row>
    <row r="348" spans="1:6" ht="32" x14ac:dyDescent="0.2">
      <c r="A348" s="13">
        <v>1999</v>
      </c>
      <c r="B348" s="13">
        <v>10334433</v>
      </c>
      <c r="C348" s="9">
        <f>HYPERLINK(_xlfn.CONCAT("https://pubmed.ncbi.nlm.nih.gov/",B348), B348)</f>
        <v>10334433</v>
      </c>
      <c r="D348" s="10" t="s">
        <v>1641</v>
      </c>
      <c r="E348" s="8" t="s">
        <v>853</v>
      </c>
      <c r="F348" s="8" t="str">
        <f>IF(COUNTIF('Healthy (TIAB)'!A1697:A2591, B348) &gt; 0, "Yes", "No")</f>
        <v>No</v>
      </c>
    </row>
    <row r="349" spans="1:6" ht="48" x14ac:dyDescent="0.2">
      <c r="A349" s="13">
        <v>1999</v>
      </c>
      <c r="B349" s="13">
        <v>10218735</v>
      </c>
      <c r="C349" s="9">
        <f>HYPERLINK(_xlfn.CONCAT("https://pubmed.ncbi.nlm.nih.gov/",B349), B349)</f>
        <v>10218735</v>
      </c>
      <c r="D349" s="10" t="s">
        <v>1644</v>
      </c>
      <c r="E349" s="8" t="s">
        <v>887</v>
      </c>
      <c r="F349" s="8" t="str">
        <f>IF(COUNTIF('Healthy (TIAB)'!A1702:A2596, B349) &gt; 0, "Yes", "No")</f>
        <v>No</v>
      </c>
    </row>
    <row r="350" spans="1:6" ht="32" x14ac:dyDescent="0.2">
      <c r="A350" s="13">
        <v>1999</v>
      </c>
      <c r="B350" s="13">
        <v>10454450</v>
      </c>
      <c r="C350" s="9">
        <f>HYPERLINK(_xlfn.CONCAT("https://pubmed.ncbi.nlm.nih.gov/",B350), B350)</f>
        <v>10454450</v>
      </c>
      <c r="D350" s="10" t="s">
        <v>1966</v>
      </c>
      <c r="E350" s="8" t="s">
        <v>887</v>
      </c>
      <c r="F350" s="8" t="str">
        <f>IF(COUNTIF('Healthy (TIAB)'!A1708:A2602, B350) &gt; 0, "Yes", "No")</f>
        <v>No</v>
      </c>
    </row>
    <row r="351" spans="1:6" ht="16" x14ac:dyDescent="0.2">
      <c r="A351" s="13">
        <v>1999</v>
      </c>
      <c r="B351" s="13">
        <v>10525140</v>
      </c>
      <c r="C351" s="9">
        <f>HYPERLINK(_xlfn.CONCAT("https://pubmed.ncbi.nlm.nih.gov/",B351), B351)</f>
        <v>10525140</v>
      </c>
      <c r="D351" s="10" t="s">
        <v>421</v>
      </c>
      <c r="E351" s="8" t="s">
        <v>1366</v>
      </c>
      <c r="F351" s="8" t="str">
        <f>IF(COUNTIF('Healthy (TIAB)'!A1744:A2638, B351) &gt; 0, "Yes", "No")</f>
        <v>No</v>
      </c>
    </row>
    <row r="352" spans="1:6" ht="48" x14ac:dyDescent="0.2">
      <c r="A352" s="13">
        <v>1999</v>
      </c>
      <c r="B352" s="13">
        <v>15539255</v>
      </c>
      <c r="C352" s="9">
        <f>HYPERLINK(_xlfn.CONCAT("https://pubmed.ncbi.nlm.nih.gov/",B352), B352)</f>
        <v>15539255</v>
      </c>
      <c r="D352" s="10" t="s">
        <v>1466</v>
      </c>
      <c r="E352" s="8" t="s">
        <v>1467</v>
      </c>
      <c r="F352" s="8" t="str">
        <f>IF(COUNTIF('Healthy (TIAB)'!A1753:A2647, B352) &gt; 0, "Yes", "No")</f>
        <v>No</v>
      </c>
    </row>
    <row r="353" spans="1:6" ht="32" x14ac:dyDescent="0.2">
      <c r="A353" s="13">
        <v>1999</v>
      </c>
      <c r="B353" s="13">
        <v>10578215</v>
      </c>
      <c r="C353" s="9">
        <f>HYPERLINK(_xlfn.CONCAT("https://pubmed.ncbi.nlm.nih.gov/",B353), B353)</f>
        <v>10578215</v>
      </c>
      <c r="D353" s="10" t="s">
        <v>2000</v>
      </c>
      <c r="E353" s="8" t="s">
        <v>873</v>
      </c>
      <c r="F353" s="8" t="str">
        <f>IF(COUNTIF('Healthy (TIAB)'!A1894:A2788, B353) &gt; 0, "Yes", "No")</f>
        <v>No</v>
      </c>
    </row>
    <row r="354" spans="1:6" ht="48" x14ac:dyDescent="0.2">
      <c r="A354" s="13">
        <v>1999</v>
      </c>
      <c r="B354" s="13">
        <v>10604544</v>
      </c>
      <c r="C354" s="9">
        <f>HYPERLINK(_xlfn.CONCAT("https://pubmed.ncbi.nlm.nih.gov/",B354), B354)</f>
        <v>10604544</v>
      </c>
      <c r="D354" s="10" t="s">
        <v>1472</v>
      </c>
      <c r="E354" s="8" t="s">
        <v>845</v>
      </c>
      <c r="F354" s="8" t="str">
        <f>IF(COUNTIF('Healthy (TIAB)'!A1908:A2802, B354) &gt; 0, "Yes", "No")</f>
        <v>No</v>
      </c>
    </row>
    <row r="355" spans="1:6" ht="32" x14ac:dyDescent="0.2">
      <c r="A355" s="13">
        <v>1998</v>
      </c>
      <c r="B355" s="13">
        <v>10205349</v>
      </c>
      <c r="C355" s="9">
        <f>HYPERLINK(_xlfn.CONCAT("https://pubmed.ncbi.nlm.nih.gov/",B355), B355)</f>
        <v>10205349</v>
      </c>
      <c r="D355" s="10" t="s">
        <v>1713</v>
      </c>
      <c r="E355" s="8" t="s">
        <v>1294</v>
      </c>
      <c r="F355" s="8" t="str">
        <f>IF(COUNTIF('Healthy (TIAB)'!A1640:A2534, B355) &gt; 0, "Yes", "No")</f>
        <v>No</v>
      </c>
    </row>
    <row r="356" spans="1:6" ht="32" x14ac:dyDescent="0.2">
      <c r="A356" s="13">
        <v>1998</v>
      </c>
      <c r="B356" s="13">
        <v>9774368</v>
      </c>
      <c r="C356" s="9">
        <f>HYPERLINK(_xlfn.CONCAT("https://pubmed.ncbi.nlm.nih.gov/",B356), B356)</f>
        <v>9774368</v>
      </c>
      <c r="D356" s="10" t="s">
        <v>1955</v>
      </c>
      <c r="E356" s="8" t="s">
        <v>893</v>
      </c>
      <c r="F356" s="8" t="str">
        <f>IF(COUNTIF('Healthy (TIAB)'!A1641:A2535, B356) &gt; 0, "Yes", "No")</f>
        <v>No</v>
      </c>
    </row>
    <row r="357" spans="1:6" ht="32" x14ac:dyDescent="0.2">
      <c r="A357" s="13">
        <v>1998</v>
      </c>
      <c r="B357" s="13">
        <v>9507989</v>
      </c>
      <c r="C357" s="9">
        <f>HYPERLINK(_xlfn.CONCAT("https://pubmed.ncbi.nlm.nih.gov/",B357), B357)</f>
        <v>9507989</v>
      </c>
      <c r="D357" s="10" t="s">
        <v>1474</v>
      </c>
      <c r="E357" s="8" t="s">
        <v>887</v>
      </c>
      <c r="F357" s="8" t="str">
        <f>IF(COUNTIF('Healthy (TIAB)'!A1642:A2536, B357) &gt; 0, "Yes", "No")</f>
        <v>No</v>
      </c>
    </row>
    <row r="358" spans="1:6" ht="32" x14ac:dyDescent="0.2">
      <c r="A358" s="13">
        <v>1998</v>
      </c>
      <c r="B358" s="13">
        <v>9566646</v>
      </c>
      <c r="C358" s="9">
        <f>HYPERLINK(_xlfn.CONCAT("https://pubmed.ncbi.nlm.nih.gov/",B358), B358)</f>
        <v>9566646</v>
      </c>
      <c r="D358" s="10" t="s">
        <v>82</v>
      </c>
      <c r="E358" s="8" t="s">
        <v>1302</v>
      </c>
      <c r="F358" s="8" t="str">
        <f>IF(COUNTIF('Healthy (TIAB)'!A1647:A2541, B358) &gt; 0, "Yes", "No")</f>
        <v>No</v>
      </c>
    </row>
    <row r="359" spans="1:6" ht="32" x14ac:dyDescent="0.2">
      <c r="A359" s="13">
        <v>1998</v>
      </c>
      <c r="B359" s="13">
        <v>9665096</v>
      </c>
      <c r="C359" s="9">
        <f>HYPERLINK(_xlfn.CONCAT("https://pubmed.ncbi.nlm.nih.gov/",B359), B359)</f>
        <v>9665096</v>
      </c>
      <c r="D359" s="10" t="s">
        <v>418</v>
      </c>
      <c r="E359" s="8" t="s">
        <v>1046</v>
      </c>
      <c r="F359" s="8" t="str">
        <f>IF(COUNTIF('Healthy (TIAB)'!A1664:A2558, B359) &gt; 0, "Yes", "No")</f>
        <v>No</v>
      </c>
    </row>
    <row r="360" spans="1:6" ht="32" x14ac:dyDescent="0.2">
      <c r="A360" s="13">
        <v>1998</v>
      </c>
      <c r="B360" s="13">
        <v>18370504</v>
      </c>
      <c r="C360" s="9">
        <f>HYPERLINK(_xlfn.CONCAT("https://pubmed.ncbi.nlm.nih.gov/",B360), B360)</f>
        <v>18370504</v>
      </c>
      <c r="D360" s="10" t="s">
        <v>1475</v>
      </c>
      <c r="E360" s="8" t="s">
        <v>845</v>
      </c>
      <c r="F360" s="8" t="str">
        <f>IF(COUNTIF('Healthy (TIAB)'!A1665:A2559, B360) &gt; 0, "Yes", "No")</f>
        <v>No</v>
      </c>
    </row>
    <row r="361" spans="1:6" ht="32" x14ac:dyDescent="0.2">
      <c r="A361" s="13">
        <v>1998</v>
      </c>
      <c r="B361" s="13">
        <v>9733153</v>
      </c>
      <c r="C361" s="9">
        <f>HYPERLINK(_xlfn.CONCAT("https://pubmed.ncbi.nlm.nih.gov/",B361), B361)</f>
        <v>9733153</v>
      </c>
      <c r="D361" s="10" t="s">
        <v>1785</v>
      </c>
      <c r="E361" s="8" t="s">
        <v>853</v>
      </c>
      <c r="F361" s="8" t="str">
        <f>IF(COUNTIF('Healthy (TIAB)'!A1757:A2651, B361) &gt; 0, "Yes", "No")</f>
        <v>No</v>
      </c>
    </row>
    <row r="362" spans="1:6" ht="32" x14ac:dyDescent="0.2">
      <c r="A362" s="13">
        <v>1998</v>
      </c>
      <c r="B362" s="13">
        <v>18370495</v>
      </c>
      <c r="C362" s="9">
        <f>HYPERLINK(_xlfn.CONCAT("https://pubmed.ncbi.nlm.nih.gov/",B362), B362)</f>
        <v>18370495</v>
      </c>
      <c r="D362" s="10" t="s">
        <v>1687</v>
      </c>
      <c r="E362" s="8" t="s">
        <v>1328</v>
      </c>
      <c r="F362" s="8" t="str">
        <f>IF(COUNTIF('Healthy (TIAB)'!A1941:A2835, B362) &gt; 0, "Yes", "No")</f>
        <v>No</v>
      </c>
    </row>
    <row r="363" spans="1:6" ht="32" x14ac:dyDescent="0.2">
      <c r="A363" s="13">
        <v>1997</v>
      </c>
      <c r="B363" s="13">
        <v>9021940</v>
      </c>
      <c r="C363" s="9">
        <f>HYPERLINK(_xlfn.CONCAT("https://pubmed.ncbi.nlm.nih.gov/",B363), B363)</f>
        <v>9021940</v>
      </c>
      <c r="D363" s="10" t="s">
        <v>1951</v>
      </c>
      <c r="E363" s="8" t="s">
        <v>1002</v>
      </c>
      <c r="F363" s="8" t="str">
        <f>IF(COUNTIF('Healthy (TIAB)'!A1603:A2497, B363) &gt; 0, "Yes", "No")</f>
        <v>No</v>
      </c>
    </row>
    <row r="364" spans="1:6" ht="48" x14ac:dyDescent="0.2">
      <c r="A364" s="13">
        <v>1997</v>
      </c>
      <c r="B364" s="13">
        <v>9386141</v>
      </c>
      <c r="C364" s="9">
        <f>HYPERLINK(_xlfn.CONCAT("https://pubmed.ncbi.nlm.nih.gov/",B364), B364)</f>
        <v>9386141</v>
      </c>
      <c r="D364" s="10" t="s">
        <v>1478</v>
      </c>
      <c r="E364" s="8" t="s">
        <v>856</v>
      </c>
      <c r="F364" s="8" t="str">
        <f>IF(COUNTIF('Healthy (TIAB)'!A1635:A2529, B364) &gt; 0, "Yes", "No")</f>
        <v>No</v>
      </c>
    </row>
    <row r="365" spans="1:6" ht="16" x14ac:dyDescent="0.2">
      <c r="A365" s="13">
        <v>1997</v>
      </c>
      <c r="B365" s="13">
        <v>9137231</v>
      </c>
      <c r="C365" s="9">
        <f>HYPERLINK(_xlfn.CONCAT("https://pubmed.ncbi.nlm.nih.gov/",B365), B365)</f>
        <v>9137231</v>
      </c>
      <c r="D365" s="10" t="s">
        <v>1634</v>
      </c>
      <c r="E365" s="8" t="s">
        <v>853</v>
      </c>
      <c r="F365" s="8" t="str">
        <f>IF(COUNTIF('Healthy (TIAB)'!A1672:A2566, B365) &gt; 0, "Yes", "No")</f>
        <v>No</v>
      </c>
    </row>
    <row r="366" spans="1:6" ht="32" x14ac:dyDescent="0.2">
      <c r="A366" s="13">
        <v>1997</v>
      </c>
      <c r="B366" s="13">
        <v>9352251</v>
      </c>
      <c r="C366" s="9">
        <f>HYPERLINK(_xlfn.CONCAT("https://pubmed.ncbi.nlm.nih.gov/",B366), B366)</f>
        <v>9352251</v>
      </c>
      <c r="D366" s="10" t="s">
        <v>1977</v>
      </c>
      <c r="E366" s="8" t="s">
        <v>1297</v>
      </c>
      <c r="F366" s="8" t="str">
        <f>IF(COUNTIF('Healthy (TIAB)'!A1758:A2652, B366) &gt; 0, "Yes", "No")</f>
        <v>No</v>
      </c>
    </row>
    <row r="367" spans="1:6" ht="32" x14ac:dyDescent="0.2">
      <c r="A367" s="13">
        <v>1997</v>
      </c>
      <c r="B367" s="13">
        <v>9022529</v>
      </c>
      <c r="C367" s="9">
        <f>HYPERLINK(_xlfn.CONCAT("https://pubmed.ncbi.nlm.nih.gov/",B367), B367)</f>
        <v>9022529</v>
      </c>
      <c r="D367" s="10" t="s">
        <v>1486</v>
      </c>
      <c r="E367" s="8" t="s">
        <v>845</v>
      </c>
      <c r="F367" s="8" t="str">
        <f>IF(COUNTIF('Healthy (TIAB)'!A1948:A2842, B367) &gt; 0, "Yes", "No")</f>
        <v>No</v>
      </c>
    </row>
    <row r="368" spans="1:6" ht="48" x14ac:dyDescent="0.2">
      <c r="A368" s="13">
        <v>1996</v>
      </c>
      <c r="B368" s="13">
        <v>8561065</v>
      </c>
      <c r="C368" s="9">
        <f>HYPERLINK(_xlfn.CONCAT("https://pubmed.ncbi.nlm.nih.gov/",B368), B368)</f>
        <v>8561065</v>
      </c>
      <c r="D368" s="10" t="s">
        <v>1491</v>
      </c>
      <c r="E368" s="8" t="s">
        <v>850</v>
      </c>
      <c r="F368" s="8" t="str">
        <f>IF(COUNTIF('Healthy (TIAB)'!A1681:A2575, B368) &gt; 0, "Yes", "No")</f>
        <v>No</v>
      </c>
    </row>
    <row r="369" spans="1:6" ht="16" x14ac:dyDescent="0.2">
      <c r="A369" s="13">
        <v>1996</v>
      </c>
      <c r="B369" s="13">
        <v>8908382</v>
      </c>
      <c r="C369" s="9">
        <f>HYPERLINK(_xlfn.CONCAT("https://pubmed.ncbi.nlm.nih.gov/",B369), B369)</f>
        <v>8908382</v>
      </c>
      <c r="D369" s="10" t="s">
        <v>1495</v>
      </c>
      <c r="E369" s="8" t="s">
        <v>848</v>
      </c>
      <c r="F369" s="8" t="str">
        <f>IF(COUNTIF('Healthy (TIAB)'!A1759:A2653, B369) &gt; 0, "Yes", "No")</f>
        <v>No</v>
      </c>
    </row>
    <row r="370" spans="1:6" ht="32" x14ac:dyDescent="0.2">
      <c r="A370" s="13">
        <v>1996</v>
      </c>
      <c r="B370" s="13">
        <v>8887017</v>
      </c>
      <c r="C370" s="9">
        <f>HYPERLINK(_xlfn.CONCAT("https://pubmed.ncbi.nlm.nih.gov/",B370), B370)</f>
        <v>8887017</v>
      </c>
      <c r="D370" s="10" t="s">
        <v>1654</v>
      </c>
      <c r="E370" s="8" t="s">
        <v>951</v>
      </c>
      <c r="F370" s="8" t="str">
        <f>IF(COUNTIF('Healthy (TIAB)'!A1769:A2663, B370) &gt; 0, "Yes", "No")</f>
        <v>No</v>
      </c>
    </row>
    <row r="371" spans="1:6" ht="16" x14ac:dyDescent="0.2">
      <c r="A371" s="13">
        <v>1996</v>
      </c>
      <c r="B371" s="13">
        <v>8820475</v>
      </c>
      <c r="C371" s="9">
        <f>HYPERLINK(_xlfn.CONCAT("https://pubmed.ncbi.nlm.nih.gov/",B371), B371)</f>
        <v>8820475</v>
      </c>
      <c r="D371" s="10" t="s">
        <v>1499</v>
      </c>
      <c r="E371" s="8" t="s">
        <v>851</v>
      </c>
      <c r="F371" s="8" t="str">
        <f>IF(COUNTIF('Healthy (TIAB)'!A1808:A2702, B371) &gt; 0, "Yes", "No")</f>
        <v>No</v>
      </c>
    </row>
    <row r="372" spans="1:6" ht="32" x14ac:dyDescent="0.2">
      <c r="A372" s="13">
        <v>1996</v>
      </c>
      <c r="B372" s="13">
        <v>8875517</v>
      </c>
      <c r="C372" s="9">
        <f>HYPERLINK(_xlfn.CONCAT("https://pubmed.ncbi.nlm.nih.gov/",B372), B372)</f>
        <v>8875517</v>
      </c>
      <c r="D372" s="10" t="s">
        <v>1992</v>
      </c>
      <c r="E372" s="8" t="s">
        <v>899</v>
      </c>
      <c r="F372" s="8" t="str">
        <f>IF(COUNTIF('Healthy (TIAB)'!A1857:A2751, B372) &gt; 0, "Yes", "No")</f>
        <v>No</v>
      </c>
    </row>
    <row r="373" spans="1:6" ht="32" x14ac:dyDescent="0.2">
      <c r="A373" s="13">
        <v>1996</v>
      </c>
      <c r="B373" s="13">
        <v>8645644</v>
      </c>
      <c r="C373" s="9">
        <f>HYPERLINK(_xlfn.CONCAT("https://pubmed.ncbi.nlm.nih.gov/",B373), B373)</f>
        <v>8645644</v>
      </c>
      <c r="D373" s="10" t="s">
        <v>417</v>
      </c>
      <c r="E373" s="8" t="s">
        <v>1287</v>
      </c>
      <c r="F373" s="8" t="str">
        <f>IF(COUNTIF('Healthy (TIAB)'!A1860:A2754, B373) &gt; 0, "Yes", "No")</f>
        <v>No</v>
      </c>
    </row>
    <row r="374" spans="1:6" ht="32" x14ac:dyDescent="0.2">
      <c r="A374" s="13">
        <v>1996</v>
      </c>
      <c r="B374" s="13">
        <v>8704119</v>
      </c>
      <c r="C374" s="9">
        <f>HYPERLINK(_xlfn.CONCAT("https://pubmed.ncbi.nlm.nih.gov/",B374), B374)</f>
        <v>8704119</v>
      </c>
      <c r="D374" s="10" t="s">
        <v>1996</v>
      </c>
      <c r="E374" s="8" t="s">
        <v>848</v>
      </c>
      <c r="F374" s="8" t="str">
        <f>IF(COUNTIF('Healthy (TIAB)'!A1875:A2769, B374) &gt; 0, "Yes", "No")</f>
        <v>No</v>
      </c>
    </row>
    <row r="375" spans="1:6" ht="48" x14ac:dyDescent="0.2">
      <c r="A375" s="13">
        <v>1995</v>
      </c>
      <c r="B375" s="13">
        <v>7500544</v>
      </c>
      <c r="C375" s="9">
        <f>HYPERLINK(_xlfn.CONCAT("https://pubmed.ncbi.nlm.nih.gov/",B375), B375)</f>
        <v>7500544</v>
      </c>
      <c r="D375" s="10" t="s">
        <v>1504</v>
      </c>
      <c r="E375" s="8" t="s">
        <v>869</v>
      </c>
      <c r="F375" s="8" t="str">
        <f>IF(COUNTIF('Healthy (TIAB)'!A1561:A2455, B375) &gt; 0, "Yes", "No")</f>
        <v>No</v>
      </c>
    </row>
    <row r="376" spans="1:6" ht="32" x14ac:dyDescent="0.2">
      <c r="A376" s="13">
        <v>1995</v>
      </c>
      <c r="B376" s="13">
        <v>7639807</v>
      </c>
      <c r="C376" s="9">
        <f>HYPERLINK(_xlfn.CONCAT("https://pubmed.ncbi.nlm.nih.gov/",B376), B376)</f>
        <v>7639807</v>
      </c>
      <c r="D376" s="10" t="s">
        <v>1960</v>
      </c>
      <c r="E376" s="8" t="s">
        <v>951</v>
      </c>
      <c r="F376" s="8" t="str">
        <f>IF(COUNTIF('Healthy (TIAB)'!A1661:A2555, B376) &gt; 0, "Yes", "No")</f>
        <v>No</v>
      </c>
    </row>
    <row r="377" spans="1:6" ht="32" x14ac:dyDescent="0.2">
      <c r="A377" s="13">
        <v>1995</v>
      </c>
      <c r="B377" s="13">
        <v>8903660</v>
      </c>
      <c r="C377" s="9">
        <f>HYPERLINK(_xlfn.CONCAT("https://pubmed.ncbi.nlm.nih.gov/",B377), B377)</f>
        <v>8903660</v>
      </c>
      <c r="D377" s="10" t="s">
        <v>1639</v>
      </c>
      <c r="E377" s="8" t="s">
        <v>1016</v>
      </c>
      <c r="F377" s="8" t="str">
        <f>IF(COUNTIF('Healthy (TIAB)'!A1688:A2582, B377) &gt; 0, "Yes", "No")</f>
        <v>No</v>
      </c>
    </row>
    <row r="378" spans="1:6" ht="32" x14ac:dyDescent="0.2">
      <c r="A378" s="13">
        <v>1995</v>
      </c>
      <c r="B378" s="13">
        <v>7759696</v>
      </c>
      <c r="C378" s="9">
        <f>HYPERLINK(_xlfn.CONCAT("https://pubmed.ncbi.nlm.nih.gov/",B378), B378)</f>
        <v>7759696</v>
      </c>
      <c r="D378" s="10" t="s">
        <v>1506</v>
      </c>
      <c r="E378" s="8" t="s">
        <v>1172</v>
      </c>
      <c r="F378" s="8" t="str">
        <f>IF(COUNTIF('Healthy (TIAB)'!A1693:A2587, B378) &gt; 0, "Yes", "No")</f>
        <v>No</v>
      </c>
    </row>
    <row r="379" spans="1:6" ht="32" x14ac:dyDescent="0.2">
      <c r="A379" s="13">
        <v>1995</v>
      </c>
      <c r="B379" s="13">
        <v>7590502</v>
      </c>
      <c r="C379" s="9">
        <f>HYPERLINK(_xlfn.CONCAT("https://pubmed.ncbi.nlm.nih.gov/",B379), B379)</f>
        <v>7590502</v>
      </c>
      <c r="D379" s="10" t="s">
        <v>1968</v>
      </c>
      <c r="E379" s="8" t="s">
        <v>2028</v>
      </c>
      <c r="F379" s="8" t="str">
        <f>IF(COUNTIF('Healthy (TIAB)'!A1712:A2606, B379) &gt; 0, "Yes", "No")</f>
        <v>No</v>
      </c>
    </row>
    <row r="380" spans="1:6" ht="32" x14ac:dyDescent="0.2">
      <c r="A380" s="13">
        <v>1995</v>
      </c>
      <c r="B380" s="13">
        <v>7486485</v>
      </c>
      <c r="C380" s="9">
        <f>HYPERLINK(_xlfn.CONCAT("https://pubmed.ncbi.nlm.nih.gov/",B380), B380)</f>
        <v>7486485</v>
      </c>
      <c r="D380" s="10" t="s">
        <v>1508</v>
      </c>
      <c r="E380" s="8" t="s">
        <v>893</v>
      </c>
      <c r="F380" s="8" t="str">
        <f>IF(COUNTIF('Healthy (TIAB)'!A1815:A2709, B380) &gt; 0, "Yes", "No")</f>
        <v>No</v>
      </c>
    </row>
    <row r="381" spans="1:6" ht="32" x14ac:dyDescent="0.2">
      <c r="A381" s="13">
        <v>1995</v>
      </c>
      <c r="B381" s="13">
        <v>7489976</v>
      </c>
      <c r="C381" s="9">
        <f>HYPERLINK(_xlfn.CONCAT("https://pubmed.ncbi.nlm.nih.gov/",B381), B381)</f>
        <v>7489976</v>
      </c>
      <c r="D381" s="10" t="s">
        <v>1988</v>
      </c>
      <c r="E381" s="8" t="s">
        <v>966</v>
      </c>
      <c r="F381" s="8" t="str">
        <f>IF(COUNTIF('Healthy (TIAB)'!A1843:A2737, B381) &gt; 0, "Yes", "No")</f>
        <v>No</v>
      </c>
    </row>
    <row r="382" spans="1:6" ht="32" x14ac:dyDescent="0.2">
      <c r="A382" s="13">
        <v>1995</v>
      </c>
      <c r="B382" s="13">
        <v>7756226</v>
      </c>
      <c r="C382" s="9">
        <f>HYPERLINK(_xlfn.CONCAT("https://pubmed.ncbi.nlm.nih.gov/",B382), B382)</f>
        <v>7756226</v>
      </c>
      <c r="D382" s="10" t="s">
        <v>1990</v>
      </c>
      <c r="E382" s="8" t="s">
        <v>862</v>
      </c>
      <c r="F382" s="8" t="str">
        <f>IF(COUNTIF('Healthy (TIAB)'!A1846:A2740, B382) &gt; 0, "Yes", "No")</f>
        <v>No</v>
      </c>
    </row>
    <row r="383" spans="1:6" ht="32" x14ac:dyDescent="0.2">
      <c r="A383" s="13">
        <v>1995</v>
      </c>
      <c r="B383" s="13">
        <v>7756203</v>
      </c>
      <c r="C383" s="9">
        <f>HYPERLINK(_xlfn.CONCAT("https://pubmed.ncbi.nlm.nih.gov/",B383), B383)</f>
        <v>7756203</v>
      </c>
      <c r="D383" s="10" t="s">
        <v>1991</v>
      </c>
      <c r="E383" s="8" t="s">
        <v>878</v>
      </c>
      <c r="F383" s="8" t="str">
        <f>IF(COUNTIF('Healthy (TIAB)'!A1855:A2749, B383) &gt; 0, "Yes", "No")</f>
        <v>No</v>
      </c>
    </row>
    <row r="384" spans="1:6" ht="48" x14ac:dyDescent="0.2">
      <c r="A384" s="13">
        <v>1995</v>
      </c>
      <c r="B384" s="13">
        <v>7891046</v>
      </c>
      <c r="C384" s="9">
        <f>HYPERLINK(_xlfn.CONCAT("https://pubmed.ncbi.nlm.nih.gov/",B384), B384)</f>
        <v>7891046</v>
      </c>
      <c r="D384" s="10" t="s">
        <v>1671</v>
      </c>
      <c r="E384" s="8" t="s">
        <v>845</v>
      </c>
      <c r="F384" s="8" t="str">
        <f>IF(COUNTIF('Healthy (TIAB)'!A1862:A2756, B384) &gt; 0, "Yes", "No")</f>
        <v>No</v>
      </c>
    </row>
    <row r="385" spans="1:6" ht="32" x14ac:dyDescent="0.2">
      <c r="A385" s="13">
        <v>1995</v>
      </c>
      <c r="B385" s="13">
        <v>7871564</v>
      </c>
      <c r="C385" s="9">
        <f>HYPERLINK(_xlfn.CONCAT("https://pubmed.ncbi.nlm.nih.gov/",B385), B385)</f>
        <v>7871564</v>
      </c>
      <c r="D385" s="10" t="s">
        <v>1509</v>
      </c>
      <c r="E385" s="8" t="s">
        <v>1467</v>
      </c>
      <c r="F385" s="8" t="str">
        <f>IF(COUNTIF('Healthy (TIAB)'!A1881:A2775, B385) &gt; 0, "Yes", "No")</f>
        <v>No</v>
      </c>
    </row>
    <row r="386" spans="1:6" ht="32" x14ac:dyDescent="0.2">
      <c r="A386" s="13">
        <v>1994</v>
      </c>
      <c r="B386" s="13">
        <v>8112187</v>
      </c>
      <c r="C386" s="9">
        <f>HYPERLINK(_xlfn.CONCAT("https://pubmed.ncbi.nlm.nih.gov/",B386), B386)</f>
        <v>8112187</v>
      </c>
      <c r="D386" s="10" t="s">
        <v>1720</v>
      </c>
      <c r="E386" s="8" t="s">
        <v>845</v>
      </c>
      <c r="F386" s="8" t="str">
        <f>IF(COUNTIF('Healthy (TIAB)'!A1771:A2665, B386) &gt; 0, "Yes", "No")</f>
        <v>No</v>
      </c>
    </row>
    <row r="387" spans="1:6" ht="16" x14ac:dyDescent="0.2">
      <c r="A387" s="13">
        <v>1994</v>
      </c>
      <c r="B387" s="13">
        <v>8068603</v>
      </c>
      <c r="C387" s="9">
        <f>HYPERLINK(_xlfn.CONCAT("https://pubmed.ncbi.nlm.nih.gov/",B387), B387)</f>
        <v>8068603</v>
      </c>
      <c r="D387" s="10" t="s">
        <v>1980</v>
      </c>
      <c r="E387" s="8" t="s">
        <v>887</v>
      </c>
      <c r="F387" s="8" t="str">
        <f>IF(COUNTIF('Healthy (TIAB)'!A1773:A2667, B387) &gt; 0, "Yes", "No")</f>
        <v>No</v>
      </c>
    </row>
    <row r="388" spans="1:6" ht="32" x14ac:dyDescent="0.2">
      <c r="A388" s="13">
        <v>1994</v>
      </c>
      <c r="B388" s="13">
        <v>7852747</v>
      </c>
      <c r="C388" s="9">
        <f>HYPERLINK(_xlfn.CONCAT("https://pubmed.ncbi.nlm.nih.gov/",B388), B388)</f>
        <v>7852747</v>
      </c>
      <c r="D388" s="10" t="s">
        <v>1514</v>
      </c>
      <c r="E388" s="8" t="s">
        <v>845</v>
      </c>
      <c r="F388" s="8" t="str">
        <f>IF(COUNTIF('Healthy (TIAB)'!A1777:A2671, B388) &gt; 0, "Yes", "No")</f>
        <v>No</v>
      </c>
    </row>
    <row r="389" spans="1:6" ht="32" x14ac:dyDescent="0.2">
      <c r="A389" s="13">
        <v>1994</v>
      </c>
      <c r="B389" s="13">
        <v>7935657</v>
      </c>
      <c r="C389" s="9">
        <f>HYPERLINK(_xlfn.CONCAT("https://pubmed.ncbi.nlm.nih.gov/",B389), B389)</f>
        <v>7935657</v>
      </c>
      <c r="D389" s="10" t="s">
        <v>1998</v>
      </c>
      <c r="E389" s="8" t="s">
        <v>977</v>
      </c>
      <c r="F389" s="8" t="str">
        <f>IF(COUNTIF('Healthy (TIAB)'!A1888:A2782, B389) &gt; 0, "Yes", "No")</f>
        <v>No</v>
      </c>
    </row>
    <row r="390" spans="1:6" ht="32" x14ac:dyDescent="0.2">
      <c r="A390" s="13">
        <v>1994</v>
      </c>
      <c r="B390" s="13">
        <v>8120709</v>
      </c>
      <c r="C390" s="9">
        <f>HYPERLINK(_xlfn.CONCAT("https://pubmed.ncbi.nlm.nih.gov/",B390), B390)</f>
        <v>8120709</v>
      </c>
      <c r="D390" s="10" t="s">
        <v>257</v>
      </c>
      <c r="E390" s="8" t="s">
        <v>845</v>
      </c>
      <c r="F390" s="8" t="str">
        <f>IF(COUNTIF('Healthy (TIAB)'!A1986:A2880, B390) &gt; 0, "Yes", "No")</f>
        <v>No</v>
      </c>
    </row>
    <row r="391" spans="1:6" ht="16" x14ac:dyDescent="0.2">
      <c r="A391" s="13">
        <v>1993</v>
      </c>
      <c r="B391" s="13">
        <v>8258959</v>
      </c>
      <c r="C391" s="9">
        <f>HYPERLINK(_xlfn.CONCAT("https://pubmed.ncbi.nlm.nih.gov/",B391), B391)</f>
        <v>8258959</v>
      </c>
      <c r="D391" s="10" t="s">
        <v>1615</v>
      </c>
      <c r="E391" s="8" t="s">
        <v>893</v>
      </c>
      <c r="F391" s="8" t="str">
        <f>IF(COUNTIF('Healthy (TIAB)'!A1607:A2501, B391) &gt; 0, "Yes", "No")</f>
        <v>No</v>
      </c>
    </row>
    <row r="392" spans="1:6" ht="16" x14ac:dyDescent="0.2">
      <c r="A392" s="13">
        <v>1993</v>
      </c>
      <c r="B392" s="13">
        <v>8355469</v>
      </c>
      <c r="C392" s="9">
        <f>HYPERLINK(_xlfn.CONCAT("https://pubmed.ncbi.nlm.nih.gov/",B392), B392)</f>
        <v>8355469</v>
      </c>
      <c r="D392" s="10" t="s">
        <v>1517</v>
      </c>
      <c r="E392" s="8" t="s">
        <v>873</v>
      </c>
      <c r="F392" s="8" t="str">
        <f>IF(COUNTIF('Healthy (TIAB)'!A1612:A2506, B392) &gt; 0, "Yes", "No")</f>
        <v>No</v>
      </c>
    </row>
    <row r="393" spans="1:6" ht="32" x14ac:dyDescent="0.2">
      <c r="A393" s="13">
        <v>1993</v>
      </c>
      <c r="B393" s="13">
        <v>8303664</v>
      </c>
      <c r="C393" s="9">
        <f>HYPERLINK(_xlfn.CONCAT("https://pubmed.ncbi.nlm.nih.gov/",B393), B393)</f>
        <v>8303664</v>
      </c>
      <c r="D393" s="10" t="s">
        <v>1954</v>
      </c>
      <c r="E393" s="8" t="s">
        <v>1297</v>
      </c>
      <c r="F393" s="8" t="str">
        <f>IF(COUNTIF('Healthy (TIAB)'!A1626:A2520, B393) &gt; 0, "Yes", "No")</f>
        <v>No</v>
      </c>
    </row>
    <row r="394" spans="1:6" ht="32" x14ac:dyDescent="0.2">
      <c r="A394" s="13">
        <v>1993</v>
      </c>
      <c r="B394" s="13">
        <v>16843333</v>
      </c>
      <c r="C394" s="9">
        <f>HYPERLINK(_xlfn.CONCAT("https://pubmed.ncbi.nlm.nih.gov/",B394), B394)</f>
        <v>16843333</v>
      </c>
      <c r="D394" s="10" t="s">
        <v>1959</v>
      </c>
      <c r="E394" s="8" t="s">
        <v>1046</v>
      </c>
      <c r="F394" s="8" t="str">
        <f>IF(COUNTIF('Healthy (TIAB)'!A1660:A2554, B394) &gt; 0, "Yes", "No")</f>
        <v>No</v>
      </c>
    </row>
    <row r="395" spans="1:6" ht="32" x14ac:dyDescent="0.2">
      <c r="A395" s="13">
        <v>1993</v>
      </c>
      <c r="B395" s="13">
        <v>8349330</v>
      </c>
      <c r="C395" s="9">
        <f>HYPERLINK(_xlfn.CONCAT("https://pubmed.ncbi.nlm.nih.gov/",B395), B395)</f>
        <v>8349330</v>
      </c>
      <c r="D395" s="10" t="s">
        <v>1964</v>
      </c>
      <c r="E395" s="8" t="s">
        <v>845</v>
      </c>
      <c r="F395" s="8" t="str">
        <f>IF(COUNTIF('Healthy (TIAB)'!A1699:A2593, B395) &gt; 0, "Yes", "No")</f>
        <v>No</v>
      </c>
    </row>
    <row r="396" spans="1:6" ht="32" x14ac:dyDescent="0.2">
      <c r="A396" s="13">
        <v>1993</v>
      </c>
      <c r="B396" s="13">
        <v>8222740</v>
      </c>
      <c r="C396" s="9">
        <f>HYPERLINK(_xlfn.CONCAT("https://pubmed.ncbi.nlm.nih.gov/",B396), B396)</f>
        <v>8222740</v>
      </c>
      <c r="D396" s="10" t="s">
        <v>1659</v>
      </c>
      <c r="E396" s="8" t="s">
        <v>1265</v>
      </c>
      <c r="F396" s="8" t="str">
        <f>IF(COUNTIF('Healthy (TIAB)'!A1800:A2694, B396) &gt; 0, "Yes", "No")</f>
        <v>No</v>
      </c>
    </row>
    <row r="397" spans="1:6" ht="16" x14ac:dyDescent="0.2">
      <c r="A397" s="13">
        <v>1993</v>
      </c>
      <c r="B397" s="13">
        <v>8427339</v>
      </c>
      <c r="C397" s="9">
        <f>HYPERLINK(_xlfn.CONCAT("https://pubmed.ncbi.nlm.nih.gov/",B397), B397)</f>
        <v>8427339</v>
      </c>
      <c r="D397" s="10" t="s">
        <v>1984</v>
      </c>
      <c r="E397" s="8" t="s">
        <v>845</v>
      </c>
      <c r="F397" s="8" t="str">
        <f>IF(COUNTIF('Healthy (TIAB)'!A1807:A2701, B397) &gt; 0, "Yes", "No")</f>
        <v>No</v>
      </c>
    </row>
    <row r="398" spans="1:6" ht="48" x14ac:dyDescent="0.2">
      <c r="A398" s="13">
        <v>1993</v>
      </c>
      <c r="B398" s="13">
        <v>8219660</v>
      </c>
      <c r="C398" s="9">
        <f>HYPERLINK(_xlfn.CONCAT("https://pubmed.ncbi.nlm.nih.gov/",B398), B398)</f>
        <v>8219660</v>
      </c>
      <c r="D398" s="10" t="s">
        <v>1523</v>
      </c>
      <c r="E398" s="8" t="s">
        <v>887</v>
      </c>
      <c r="F398" s="8" t="str">
        <f>IF(COUNTIF('Healthy (TIAB)'!A1836:A2730, B398) &gt; 0, "Yes", "No")</f>
        <v>No</v>
      </c>
    </row>
    <row r="399" spans="1:6" ht="16" x14ac:dyDescent="0.2">
      <c r="A399" s="13">
        <v>1993</v>
      </c>
      <c r="B399" s="13">
        <v>7907885</v>
      </c>
      <c r="C399" s="9">
        <f>HYPERLINK(_xlfn.CONCAT("https://pubmed.ncbi.nlm.nih.gov/",B399), B399)</f>
        <v>7907885</v>
      </c>
      <c r="D399" s="10" t="s">
        <v>1524</v>
      </c>
      <c r="E399" s="8" t="s">
        <v>887</v>
      </c>
      <c r="F399" s="8" t="str">
        <f>IF(COUNTIF('Healthy (TIAB)'!A1856:A2750, B399) &gt; 0, "Yes", "No")</f>
        <v>No</v>
      </c>
    </row>
    <row r="400" spans="1:6" ht="32" x14ac:dyDescent="0.2">
      <c r="A400" s="13">
        <v>1993</v>
      </c>
      <c r="B400" s="13">
        <v>8416666</v>
      </c>
      <c r="C400" s="9">
        <f>HYPERLINK(_xlfn.CONCAT("https://pubmed.ncbi.nlm.nih.gov/",B400), B400)</f>
        <v>8416666</v>
      </c>
      <c r="D400" s="10" t="s">
        <v>414</v>
      </c>
      <c r="E400" s="8" t="s">
        <v>845</v>
      </c>
      <c r="F400" s="8" t="str">
        <f>IF(COUNTIF('Healthy (TIAB)'!A1876:A2770, B400) &gt; 0, "Yes", "No")</f>
        <v>No</v>
      </c>
    </row>
    <row r="401" spans="1:6" ht="32" x14ac:dyDescent="0.2">
      <c r="A401" s="13">
        <v>1993</v>
      </c>
      <c r="B401" s="13">
        <v>8350886</v>
      </c>
      <c r="C401" s="9">
        <f>HYPERLINK(_xlfn.CONCAT("https://pubmed.ncbi.nlm.nih.gov/",B401), B401)</f>
        <v>8350886</v>
      </c>
      <c r="D401" s="10" t="s">
        <v>1997</v>
      </c>
      <c r="E401" s="8" t="s">
        <v>848</v>
      </c>
      <c r="F401" s="8" t="str">
        <f>IF(COUNTIF('Healthy (TIAB)'!A1882:A2776, B401) &gt; 0, "Yes", "No")</f>
        <v>No</v>
      </c>
    </row>
    <row r="402" spans="1:6" ht="48" x14ac:dyDescent="0.2">
      <c r="A402" s="13">
        <v>1993</v>
      </c>
      <c r="B402" s="13">
        <v>8210973</v>
      </c>
      <c r="C402" s="9">
        <f>HYPERLINK(_xlfn.CONCAT("https://pubmed.ncbi.nlm.nih.gov/",B402), B402)</f>
        <v>8210973</v>
      </c>
      <c r="D402" s="10" t="s">
        <v>1999</v>
      </c>
      <c r="E402" s="8" t="s">
        <v>1016</v>
      </c>
      <c r="F402" s="8" t="str">
        <f>IF(COUNTIF('Healthy (TIAB)'!A1892:A2786, B402) &gt; 0, "Yes", "No")</f>
        <v>No</v>
      </c>
    </row>
    <row r="403" spans="1:6" ht="32" x14ac:dyDescent="0.2">
      <c r="A403" s="13">
        <v>1993</v>
      </c>
      <c r="B403" s="13">
        <v>8418020</v>
      </c>
      <c r="C403" s="9">
        <f>HYPERLINK(_xlfn.CONCAT("https://pubmed.ncbi.nlm.nih.gov/",B403), B403)</f>
        <v>8418020</v>
      </c>
      <c r="D403" s="10" t="s">
        <v>415</v>
      </c>
      <c r="E403" s="8" t="s">
        <v>897</v>
      </c>
      <c r="F403" s="8" t="str">
        <f>IF(COUNTIF('Healthy (TIAB)'!A1902:A2796, B403) &gt; 0, "Yes", "No")</f>
        <v>No</v>
      </c>
    </row>
    <row r="404" spans="1:6" ht="32" x14ac:dyDescent="0.2">
      <c r="A404" s="13">
        <v>1993</v>
      </c>
      <c r="B404" s="13">
        <v>8248275</v>
      </c>
      <c r="C404" s="9">
        <f>HYPERLINK(_xlfn.CONCAT("https://pubmed.ncbi.nlm.nih.gov/",B404), B404)</f>
        <v>8248275</v>
      </c>
      <c r="D404" s="10" t="s">
        <v>2011</v>
      </c>
      <c r="E404" s="8" t="s">
        <v>1706</v>
      </c>
      <c r="F404" s="8" t="str">
        <f>IF(COUNTIF('Healthy (TIAB)'!A1961:A2855, B404) &gt; 0, "Yes", "No")</f>
        <v>No</v>
      </c>
    </row>
    <row r="405" spans="1:6" ht="16" x14ac:dyDescent="0.2">
      <c r="A405" s="13">
        <v>1992</v>
      </c>
      <c r="B405" s="13">
        <v>1457875</v>
      </c>
      <c r="C405" s="9">
        <f>HYPERLINK(_xlfn.CONCAT("https://pubmed.ncbi.nlm.nih.gov/",B405), B405)</f>
        <v>1457875</v>
      </c>
      <c r="D405" s="10" t="s">
        <v>1608</v>
      </c>
      <c r="E405" s="8" t="s">
        <v>951</v>
      </c>
      <c r="F405" s="8" t="str">
        <f>IF(COUNTIF('Healthy (TIAB)'!A1573:A2467, B405) &gt; 0, "Yes", "No")</f>
        <v>No</v>
      </c>
    </row>
    <row r="406" spans="1:6" ht="32" x14ac:dyDescent="0.2">
      <c r="A406" s="13">
        <v>1992</v>
      </c>
      <c r="B406" s="13">
        <v>1411254</v>
      </c>
      <c r="C406" s="9">
        <f>HYPERLINK(_xlfn.CONCAT("https://pubmed.ncbi.nlm.nih.gov/",B406), B406)</f>
        <v>1411254</v>
      </c>
      <c r="D406" s="10" t="s">
        <v>1527</v>
      </c>
      <c r="E406" s="8" t="s">
        <v>848</v>
      </c>
      <c r="F406" s="8" t="str">
        <f>IF(COUNTIF('Healthy (TIAB)'!A1605:A2499, B406) &gt; 0, "Yes", "No")</f>
        <v>No</v>
      </c>
    </row>
    <row r="407" spans="1:6" ht="32" x14ac:dyDescent="0.2">
      <c r="A407" s="13">
        <v>1992</v>
      </c>
      <c r="B407" s="13">
        <v>1312556</v>
      </c>
      <c r="C407" s="9">
        <f>HYPERLINK(_xlfn.CONCAT("https://pubmed.ncbi.nlm.nih.gov/",B407), B407)</f>
        <v>1312556</v>
      </c>
      <c r="D407" s="10" t="s">
        <v>1971</v>
      </c>
      <c r="E407" s="8" t="s">
        <v>887</v>
      </c>
      <c r="F407" s="8" t="str">
        <f>IF(COUNTIF('Healthy (TIAB)'!A1728:A2622, B407) &gt; 0, "Yes", "No")</f>
        <v>No</v>
      </c>
    </row>
    <row r="408" spans="1:6" ht="32" x14ac:dyDescent="0.2">
      <c r="A408" s="13">
        <v>1992</v>
      </c>
      <c r="B408" s="13">
        <v>1390601</v>
      </c>
      <c r="C408" s="9">
        <f>HYPERLINK(_xlfn.CONCAT("https://pubmed.ncbi.nlm.nih.gov/",B408), B408)</f>
        <v>1390601</v>
      </c>
      <c r="D408" s="10" t="s">
        <v>59</v>
      </c>
      <c r="E408" s="8" t="s">
        <v>1467</v>
      </c>
      <c r="F408" s="8" t="str">
        <f>IF(COUNTIF('Healthy (TIAB)'!A1730:A2624, B408) &gt; 0, "Yes", "No")</f>
        <v>No</v>
      </c>
    </row>
    <row r="409" spans="1:6" ht="48" x14ac:dyDescent="0.2">
      <c r="A409" s="13">
        <v>1992</v>
      </c>
      <c r="B409" s="13">
        <v>1409770</v>
      </c>
      <c r="C409" s="9">
        <f>HYPERLINK(_xlfn.CONCAT("https://pubmed.ncbi.nlm.nih.gov/",B409), B409)</f>
        <v>1409770</v>
      </c>
      <c r="D409" s="10" t="s">
        <v>1650</v>
      </c>
      <c r="E409" s="8" t="s">
        <v>850</v>
      </c>
      <c r="F409" s="8" t="str">
        <f>IF(COUNTIF('Healthy (TIAB)'!A1732:A2626, B409) &gt; 0, "Yes", "No")</f>
        <v>No</v>
      </c>
    </row>
    <row r="410" spans="1:6" ht="32" x14ac:dyDescent="0.2">
      <c r="A410" s="13">
        <v>1992</v>
      </c>
      <c r="B410" s="13">
        <v>1610984</v>
      </c>
      <c r="C410" s="9">
        <f>HYPERLINK(_xlfn.CONCAT("https://pubmed.ncbi.nlm.nih.gov/",B410), B410)</f>
        <v>1610984</v>
      </c>
      <c r="D410" s="10" t="s">
        <v>1661</v>
      </c>
      <c r="E410" s="8" t="s">
        <v>851</v>
      </c>
      <c r="F410" s="8" t="str">
        <f>IF(COUNTIF('Healthy (TIAB)'!A1802:A2696, B410) &gt; 0, "Yes", "No")</f>
        <v>No</v>
      </c>
    </row>
    <row r="411" spans="1:6" ht="32" x14ac:dyDescent="0.2">
      <c r="A411" s="13">
        <v>1992</v>
      </c>
      <c r="B411" s="13">
        <v>1586398</v>
      </c>
      <c r="C411" s="9">
        <f>HYPERLINK(_xlfn.CONCAT("https://pubmed.ncbi.nlm.nih.gov/",B411), B411)</f>
        <v>1586398</v>
      </c>
      <c r="D411" s="10" t="s">
        <v>1994</v>
      </c>
      <c r="E411" s="8" t="s">
        <v>853</v>
      </c>
      <c r="F411" s="8" t="str">
        <f>IF(COUNTIF('Healthy (TIAB)'!A1869:A2763, B411) &gt; 0, "Yes", "No")</f>
        <v>No</v>
      </c>
    </row>
    <row r="412" spans="1:6" ht="16" x14ac:dyDescent="0.2">
      <c r="A412" s="13">
        <v>1991</v>
      </c>
      <c r="B412" s="13">
        <v>1934867</v>
      </c>
      <c r="C412" s="9">
        <f>HYPERLINK(_xlfn.CONCAT("https://pubmed.ncbi.nlm.nih.gov/",B412), B412)</f>
        <v>1934867</v>
      </c>
      <c r="D412" s="10" t="s">
        <v>1944</v>
      </c>
      <c r="E412" s="8" t="s">
        <v>1034</v>
      </c>
      <c r="F412" s="8" t="str">
        <f>IF(COUNTIF('Healthy (TIAB)'!A1562:A2456, B412) &gt; 0, "Yes", "No")</f>
        <v>No</v>
      </c>
    </row>
    <row r="413" spans="1:6" ht="32" x14ac:dyDescent="0.2">
      <c r="A413" s="13">
        <v>1991</v>
      </c>
      <c r="B413" s="13">
        <v>1826986</v>
      </c>
      <c r="C413" s="9">
        <f>HYPERLINK(_xlfn.CONCAT("https://pubmed.ncbi.nlm.nih.gov/",B413), B413)</f>
        <v>1826986</v>
      </c>
      <c r="D413" s="10" t="s">
        <v>1538</v>
      </c>
      <c r="E413" s="8" t="s">
        <v>1242</v>
      </c>
      <c r="F413" s="8" t="str">
        <f>IF(COUNTIF('Healthy (TIAB)'!A1575:A2469, B413) &gt; 0, "Yes", "No")</f>
        <v>No</v>
      </c>
    </row>
    <row r="414" spans="1:6" ht="32" x14ac:dyDescent="0.2">
      <c r="A414" s="13">
        <v>1991</v>
      </c>
      <c r="B414" s="13">
        <v>1861924</v>
      </c>
      <c r="C414" s="9">
        <f>HYPERLINK(_xlfn.CONCAT("https://pubmed.ncbi.nlm.nih.gov/",B414), B414)</f>
        <v>1861924</v>
      </c>
      <c r="D414" s="10" t="s">
        <v>1539</v>
      </c>
      <c r="E414" s="8" t="s">
        <v>845</v>
      </c>
      <c r="F414" s="8" t="str">
        <f>IF(COUNTIF('Healthy (TIAB)'!A1585:A2479, B414) &gt; 0, "Yes", "No")</f>
        <v>No</v>
      </c>
    </row>
    <row r="415" spans="1:6" ht="32" x14ac:dyDescent="0.2">
      <c r="A415" s="13">
        <v>1991</v>
      </c>
      <c r="B415" s="13">
        <v>1858697</v>
      </c>
      <c r="C415" s="9">
        <f>HYPERLINK(_xlfn.CONCAT("https://pubmed.ncbi.nlm.nih.gov/",B415), B415)</f>
        <v>1858697</v>
      </c>
      <c r="D415" s="10" t="s">
        <v>209</v>
      </c>
      <c r="E415" s="8" t="s">
        <v>1265</v>
      </c>
      <c r="F415" s="8" t="str">
        <f>IF(COUNTIF('Healthy (TIAB)'!A1611:A2505, B415) &gt; 0, "Yes", "No")</f>
        <v>No</v>
      </c>
    </row>
    <row r="416" spans="1:6" ht="32" x14ac:dyDescent="0.2">
      <c r="A416" s="13">
        <v>1991</v>
      </c>
      <c r="B416" s="13">
        <v>2065468</v>
      </c>
      <c r="C416" s="9">
        <f>HYPERLINK(_xlfn.CONCAT("https://pubmed.ncbi.nlm.nih.gov/",B416), B416)</f>
        <v>2065468</v>
      </c>
      <c r="D416" s="10" t="s">
        <v>413</v>
      </c>
      <c r="E416" s="8" t="s">
        <v>851</v>
      </c>
      <c r="F416" s="8" t="str">
        <f>IF(COUNTIF('Healthy (TIAB)'!A1809:A2703, B416) &gt; 0, "Yes", "No")</f>
        <v>No</v>
      </c>
    </row>
    <row r="417" spans="1:6" ht="32" x14ac:dyDescent="0.2">
      <c r="A417" s="13">
        <v>1991</v>
      </c>
      <c r="B417" s="13">
        <v>1897475</v>
      </c>
      <c r="C417" s="9">
        <f>HYPERLINK(_xlfn.CONCAT("https://pubmed.ncbi.nlm.nih.gov/",B417), B417)</f>
        <v>1897475</v>
      </c>
      <c r="D417" s="10" t="s">
        <v>1721</v>
      </c>
      <c r="E417" s="8" t="s">
        <v>851</v>
      </c>
      <c r="F417" s="8" t="str">
        <f>IF(COUNTIF('Healthy (TIAB)'!A1823:A2717, B417) &gt; 0, "Yes", "No")</f>
        <v>No</v>
      </c>
    </row>
    <row r="418" spans="1:6" ht="32" x14ac:dyDescent="0.2">
      <c r="A418" s="13">
        <v>1991</v>
      </c>
      <c r="B418" s="13">
        <v>1828336</v>
      </c>
      <c r="C418" s="9">
        <f>HYPERLINK(_xlfn.CONCAT("https://pubmed.ncbi.nlm.nih.gov/",B418), B418)</f>
        <v>1828336</v>
      </c>
      <c r="D418" s="10" t="s">
        <v>1544</v>
      </c>
      <c r="E418" s="8" t="s">
        <v>845</v>
      </c>
      <c r="F418" s="8" t="str">
        <f>IF(COUNTIF('Healthy (TIAB)'!A1837:A2731, B418) &gt; 0, "Yes", "No")</f>
        <v>No</v>
      </c>
    </row>
    <row r="419" spans="1:6" ht="32" x14ac:dyDescent="0.2">
      <c r="A419" s="13">
        <v>1991</v>
      </c>
      <c r="B419" s="13">
        <v>1989427</v>
      </c>
      <c r="C419" s="9">
        <f>HYPERLINK(_xlfn.CONCAT("https://pubmed.ncbi.nlm.nih.gov/",B419), B419)</f>
        <v>1989427</v>
      </c>
      <c r="D419" s="10" t="s">
        <v>1545</v>
      </c>
      <c r="E419" s="8" t="s">
        <v>943</v>
      </c>
      <c r="F419" s="8" t="str">
        <f>IF(COUNTIF('Healthy (TIAB)'!A1847:A2741, B419) &gt; 0, "Yes", "No")</f>
        <v>No</v>
      </c>
    </row>
    <row r="420" spans="1:6" ht="32" x14ac:dyDescent="0.2">
      <c r="A420" s="13">
        <v>1990</v>
      </c>
      <c r="B420" s="13">
        <v>2188794</v>
      </c>
      <c r="C420" s="9">
        <f>HYPERLINK(_xlfn.CONCAT("https://pubmed.ncbi.nlm.nih.gov/",B420), B420)</f>
        <v>2188794</v>
      </c>
      <c r="D420" s="10" t="s">
        <v>1943</v>
      </c>
      <c r="E420" s="8" t="s">
        <v>845</v>
      </c>
      <c r="F420" s="8" t="str">
        <f>IF(COUNTIF('Healthy (TIAB)'!A1559:A2453, B420) &gt; 0, "Yes", "No")</f>
        <v>No</v>
      </c>
    </row>
    <row r="421" spans="1:6" ht="16" x14ac:dyDescent="0.2">
      <c r="A421" s="13">
        <v>1990</v>
      </c>
      <c r="B421" s="13">
        <v>2222942</v>
      </c>
      <c r="C421" s="9">
        <f>HYPERLINK(_xlfn.CONCAT("https://pubmed.ncbi.nlm.nih.gov/",B421), B421)</f>
        <v>2222942</v>
      </c>
      <c r="D421" s="10" t="s">
        <v>1547</v>
      </c>
      <c r="E421" s="8" t="s">
        <v>887</v>
      </c>
      <c r="F421" s="8" t="str">
        <f>IF(COUNTIF('Healthy (TIAB)'!A1574:A2468, B421) &gt; 0, "Yes", "No")</f>
        <v>No</v>
      </c>
    </row>
    <row r="422" spans="1:6" ht="16" x14ac:dyDescent="0.2">
      <c r="A422" s="13">
        <v>1990</v>
      </c>
      <c r="B422" s="13">
        <v>2250591</v>
      </c>
      <c r="C422" s="9">
        <f>HYPERLINK(_xlfn.CONCAT("https://pubmed.ncbi.nlm.nih.gov/",B422), B422)</f>
        <v>2250591</v>
      </c>
      <c r="D422" s="10" t="s">
        <v>1750</v>
      </c>
      <c r="E422" s="8" t="s">
        <v>853</v>
      </c>
      <c r="F422" s="8" t="str">
        <f>IF(COUNTIF('Healthy (TIAB)'!A1583:A2477, B422) &gt; 0, "Yes", "No")</f>
        <v>No</v>
      </c>
    </row>
    <row r="423" spans="1:6" ht="16" x14ac:dyDescent="0.2">
      <c r="A423" s="13">
        <v>1990</v>
      </c>
      <c r="B423" s="13">
        <v>2141757</v>
      </c>
      <c r="C423" s="9">
        <f>HYPERLINK(_xlfn.CONCAT("https://pubmed.ncbi.nlm.nih.gov/",B423), B423)</f>
        <v>2141757</v>
      </c>
      <c r="D423" s="10" t="s">
        <v>203</v>
      </c>
      <c r="E423" s="8" t="s">
        <v>850</v>
      </c>
      <c r="F423" s="8" t="str">
        <f>IF(COUNTIF('Healthy (TIAB)'!A1608:A2502, B423) &gt; 0, "Yes", "No")</f>
        <v>No</v>
      </c>
    </row>
    <row r="424" spans="1:6" ht="32" x14ac:dyDescent="0.2">
      <c r="A424" s="13">
        <v>1990</v>
      </c>
      <c r="B424" s="13">
        <v>2341828</v>
      </c>
      <c r="C424" s="9">
        <f>HYPERLINK(_xlfn.CONCAT("https://pubmed.ncbi.nlm.nih.gov/",B424), B424)</f>
        <v>2341828</v>
      </c>
      <c r="D424" s="10" t="s">
        <v>202</v>
      </c>
      <c r="E424" s="8" t="s">
        <v>853</v>
      </c>
      <c r="F424" s="8" t="str">
        <f>IF(COUNTIF('Healthy (TIAB)'!A1613:A2507, B424) &gt; 0, "Yes", "No")</f>
        <v>No</v>
      </c>
    </row>
    <row r="425" spans="1:6" ht="32" x14ac:dyDescent="0.2">
      <c r="A425" s="13">
        <v>1990</v>
      </c>
      <c r="B425" s="13">
        <v>2363736</v>
      </c>
      <c r="C425" s="9">
        <f>HYPERLINK(_xlfn.CONCAT("https://pubmed.ncbi.nlm.nih.gov/",B425), B425)</f>
        <v>2363736</v>
      </c>
      <c r="D425" s="10" t="s">
        <v>1953</v>
      </c>
      <c r="E425" s="8" t="s">
        <v>1195</v>
      </c>
      <c r="F425" s="8" t="str">
        <f>IF(COUNTIF('Healthy (TIAB)'!A1621:A2515, B425) &gt; 0, "Yes", "No")</f>
        <v>No</v>
      </c>
    </row>
    <row r="426" spans="1:6" ht="32" x14ac:dyDescent="0.2">
      <c r="A426" s="13">
        <v>1990</v>
      </c>
      <c r="B426" s="13">
        <v>2137696</v>
      </c>
      <c r="C426" s="9">
        <f>HYPERLINK(_xlfn.CONCAT("https://pubmed.ncbi.nlm.nih.gov/",B426), B426)</f>
        <v>2137696</v>
      </c>
      <c r="D426" s="10" t="s">
        <v>1550</v>
      </c>
      <c r="E426" s="8" t="s">
        <v>851</v>
      </c>
      <c r="F426" s="8" t="str">
        <f>IF(COUNTIF('Healthy (TIAB)'!A1694:A2588, B426) &gt; 0, "Yes", "No")</f>
        <v>No</v>
      </c>
    </row>
    <row r="427" spans="1:6" ht="32" x14ac:dyDescent="0.2">
      <c r="A427" s="13">
        <v>1990</v>
      </c>
      <c r="B427" s="13">
        <v>2105538</v>
      </c>
      <c r="C427" s="9">
        <f>HYPERLINK(_xlfn.CONCAT("https://pubmed.ncbi.nlm.nih.gov/",B427), B427)</f>
        <v>2105538</v>
      </c>
      <c r="D427" s="10" t="s">
        <v>1777</v>
      </c>
      <c r="E427" s="8" t="s">
        <v>966</v>
      </c>
      <c r="F427" s="8" t="str">
        <f>IF(COUNTIF('Healthy (TIAB)'!A1696:A2590, B427) &gt; 0, "Yes", "No")</f>
        <v>No</v>
      </c>
    </row>
    <row r="428" spans="1:6" ht="16" x14ac:dyDescent="0.2">
      <c r="A428" s="13">
        <v>1990</v>
      </c>
      <c r="B428" s="13">
        <v>2282101</v>
      </c>
      <c r="C428" s="9">
        <f>HYPERLINK(_xlfn.CONCAT("https://pubmed.ncbi.nlm.nih.gov/",B428), B428)</f>
        <v>2282101</v>
      </c>
      <c r="D428" s="10" t="s">
        <v>1646</v>
      </c>
      <c r="E428" s="8" t="s">
        <v>1002</v>
      </c>
      <c r="F428" s="8" t="str">
        <f>IF(COUNTIF('Healthy (TIAB)'!A1704:A2598, B428) &gt; 0, "Yes", "No")</f>
        <v>No</v>
      </c>
    </row>
    <row r="429" spans="1:6" ht="32" x14ac:dyDescent="0.2">
      <c r="A429" s="13">
        <v>1990</v>
      </c>
      <c r="B429" s="13">
        <v>2160490</v>
      </c>
      <c r="C429" s="9">
        <f>HYPERLINK(_xlfn.CONCAT("https://pubmed.ncbi.nlm.nih.gov/",B429), B429)</f>
        <v>2160490</v>
      </c>
      <c r="D429" s="10" t="s">
        <v>1647</v>
      </c>
      <c r="E429" s="8" t="s">
        <v>851</v>
      </c>
      <c r="F429" s="8" t="str">
        <f>IF(COUNTIF('Healthy (TIAB)'!A1707:A2601, B429) &gt; 0, "Yes", "No")</f>
        <v>No</v>
      </c>
    </row>
    <row r="430" spans="1:6" ht="32" x14ac:dyDescent="0.2">
      <c r="A430" s="13">
        <v>1990</v>
      </c>
      <c r="B430" s="13">
        <v>2260727</v>
      </c>
      <c r="C430" s="9">
        <f>HYPERLINK(_xlfn.CONCAT("https://pubmed.ncbi.nlm.nih.gov/",B430), B430)</f>
        <v>2260727</v>
      </c>
      <c r="D430" s="10" t="s">
        <v>1967</v>
      </c>
      <c r="E430" s="8" t="s">
        <v>899</v>
      </c>
      <c r="F430" s="8" t="str">
        <f>IF(COUNTIF('Healthy (TIAB)'!A1711:A2605, B430) &gt; 0, "Yes", "No")</f>
        <v>No</v>
      </c>
    </row>
    <row r="431" spans="1:6" ht="32" x14ac:dyDescent="0.2">
      <c r="A431" s="13">
        <v>1990</v>
      </c>
      <c r="B431" s="13">
        <v>1971991</v>
      </c>
      <c r="C431" s="9">
        <f>HYPERLINK(_xlfn.CONCAT("https://pubmed.ncbi.nlm.nih.gov/",B431), B431)</f>
        <v>1971991</v>
      </c>
      <c r="D431" s="10" t="s">
        <v>1553</v>
      </c>
      <c r="E431" s="8" t="s">
        <v>887</v>
      </c>
      <c r="F431" s="8" t="str">
        <f>IF(COUNTIF('Healthy (TIAB)'!A1736:A2630, B431) &gt; 0, "Yes", "No")</f>
        <v>No</v>
      </c>
    </row>
    <row r="432" spans="1:6" ht="32" x14ac:dyDescent="0.2">
      <c r="A432" s="13">
        <v>1990</v>
      </c>
      <c r="B432" s="13">
        <v>2265175</v>
      </c>
      <c r="C432" s="9">
        <f>HYPERLINK(_xlfn.CONCAT("https://pubmed.ncbi.nlm.nih.gov/",B432), B432)</f>
        <v>2265175</v>
      </c>
      <c r="D432" s="10" t="s">
        <v>1976</v>
      </c>
      <c r="E432" s="8" t="s">
        <v>850</v>
      </c>
      <c r="F432" s="8" t="str">
        <f>IF(COUNTIF('Healthy (TIAB)'!A1754:A2648, B432) &gt; 0, "Yes", "No")</f>
        <v>No</v>
      </c>
    </row>
    <row r="433" spans="1:6" ht="32" x14ac:dyDescent="0.2">
      <c r="A433" s="13">
        <v>1990</v>
      </c>
      <c r="B433" s="13">
        <v>2137901</v>
      </c>
      <c r="C433" s="9">
        <f>HYPERLINK(_xlfn.CONCAT("https://pubmed.ncbi.nlm.nih.gov/",B433), B433)</f>
        <v>2137901</v>
      </c>
      <c r="D433" s="10" t="s">
        <v>1653</v>
      </c>
      <c r="E433" s="8" t="s">
        <v>1025</v>
      </c>
      <c r="F433" s="8" t="str">
        <f>IF(COUNTIF('Healthy (TIAB)'!A1763:A2657, B433) &gt; 0, "Yes", "No")</f>
        <v>No</v>
      </c>
    </row>
    <row r="434" spans="1:6" ht="16" x14ac:dyDescent="0.2">
      <c r="A434" s="13">
        <v>1990</v>
      </c>
      <c r="B434" s="13">
        <v>2147175</v>
      </c>
      <c r="C434" s="9">
        <f>HYPERLINK(_xlfn.CONCAT("https://pubmed.ncbi.nlm.nih.gov/",B434), B434)</f>
        <v>2147175</v>
      </c>
      <c r="D434" s="10" t="s">
        <v>1554</v>
      </c>
      <c r="E434" s="8" t="s">
        <v>878</v>
      </c>
      <c r="F434" s="8" t="str">
        <f>IF(COUNTIF('Healthy (TIAB)'!A1764:A2658, B434) &gt; 0, "Yes", "No")</f>
        <v>No</v>
      </c>
    </row>
    <row r="435" spans="1:6" ht="16" x14ac:dyDescent="0.2">
      <c r="A435" s="13">
        <v>1990</v>
      </c>
      <c r="B435" s="13">
        <v>2209315</v>
      </c>
      <c r="C435" s="9">
        <f>HYPERLINK(_xlfn.CONCAT("https://pubmed.ncbi.nlm.nih.gov/",B435), B435)</f>
        <v>2209315</v>
      </c>
      <c r="D435" s="10" t="s">
        <v>1556</v>
      </c>
      <c r="E435" s="8" t="s">
        <v>887</v>
      </c>
      <c r="F435" s="8" t="str">
        <f>IF(COUNTIF('Healthy (TIAB)'!A1765:A2659, B435) &gt; 0, "Yes", "No")</f>
        <v>No</v>
      </c>
    </row>
    <row r="436" spans="1:6" ht="16" x14ac:dyDescent="0.2">
      <c r="A436" s="13">
        <v>1990</v>
      </c>
      <c r="B436" s="13">
        <v>2240382</v>
      </c>
      <c r="C436" s="9">
        <f>HYPERLINK(_xlfn.CONCAT("https://pubmed.ncbi.nlm.nih.gov/",B436), B436)</f>
        <v>2240382</v>
      </c>
      <c r="D436" s="10" t="s">
        <v>1557</v>
      </c>
      <c r="E436" s="8" t="s">
        <v>869</v>
      </c>
      <c r="F436" s="8" t="str">
        <f>IF(COUNTIF('Healthy (TIAB)'!A1768:A2662, B436) &gt; 0, "Yes", "No")</f>
        <v>No</v>
      </c>
    </row>
    <row r="437" spans="1:6" ht="32" x14ac:dyDescent="0.2">
      <c r="A437" s="13">
        <v>1990</v>
      </c>
      <c r="B437" s="13">
        <v>2339203</v>
      </c>
      <c r="C437" s="9">
        <f>HYPERLINK(_xlfn.CONCAT("https://pubmed.ncbi.nlm.nih.gov/",B437), B437)</f>
        <v>2339203</v>
      </c>
      <c r="D437" s="10" t="s">
        <v>1981</v>
      </c>
      <c r="E437" s="8" t="s">
        <v>899</v>
      </c>
      <c r="F437" s="8" t="str">
        <f>IF(COUNTIF('Healthy (TIAB)'!A1774:A2668, B437) &gt; 0, "Yes", "No")</f>
        <v>No</v>
      </c>
    </row>
    <row r="438" spans="1:6" ht="32" x14ac:dyDescent="0.2">
      <c r="A438" s="13">
        <v>1990</v>
      </c>
      <c r="B438" s="13">
        <v>2129353</v>
      </c>
      <c r="C438" s="9">
        <f>HYPERLINK(_xlfn.CONCAT("https://pubmed.ncbi.nlm.nih.gov/",B438), B438)</f>
        <v>2129353</v>
      </c>
      <c r="D438" s="10" t="s">
        <v>1559</v>
      </c>
      <c r="E438" s="8" t="s">
        <v>1136</v>
      </c>
      <c r="F438" s="8" t="str">
        <f>IF(COUNTIF('Healthy (TIAB)'!A1821:A2715, B438) &gt; 0, "Yes", "No")</f>
        <v>No</v>
      </c>
    </row>
    <row r="439" spans="1:6" ht="48" x14ac:dyDescent="0.2">
      <c r="A439" s="13">
        <v>1990</v>
      </c>
      <c r="B439" s="13">
        <v>2383918</v>
      </c>
      <c r="C439" s="9">
        <f>HYPERLINK(_xlfn.CONCAT("https://pubmed.ncbi.nlm.nih.gov/",B439), B439)</f>
        <v>2383918</v>
      </c>
      <c r="D439" s="10" t="s">
        <v>1560</v>
      </c>
      <c r="E439" s="8" t="s">
        <v>887</v>
      </c>
      <c r="F439" s="8" t="str">
        <f>IF(COUNTIF('Healthy (TIAB)'!A1853:A2747, B439) &gt; 0, "Yes", "No")</f>
        <v>No</v>
      </c>
    </row>
    <row r="440" spans="1:6" ht="16" x14ac:dyDescent="0.2">
      <c r="A440" s="13">
        <v>1990</v>
      </c>
      <c r="B440" s="13">
        <v>2375296</v>
      </c>
      <c r="C440" s="9">
        <f>HYPERLINK(_xlfn.CONCAT("https://pubmed.ncbi.nlm.nih.gov/",B440), B440)</f>
        <v>2375296</v>
      </c>
      <c r="D440" s="10" t="s">
        <v>46</v>
      </c>
      <c r="E440" s="8" t="s">
        <v>1434</v>
      </c>
      <c r="F440" s="8" t="str">
        <f>IF(COUNTIF('Healthy (TIAB)'!A1907:A2801, B440) &gt; 0, "Yes", "No")</f>
        <v>No</v>
      </c>
    </row>
    <row r="441" spans="1:6" ht="32" x14ac:dyDescent="0.2">
      <c r="A441" s="13">
        <v>1990</v>
      </c>
      <c r="B441" s="13">
        <v>2316014</v>
      </c>
      <c r="C441" s="9">
        <f>HYPERLINK(_xlfn.CONCAT("https://pubmed.ncbi.nlm.nih.gov/",B441), B441)</f>
        <v>2316014</v>
      </c>
      <c r="D441" s="10" t="s">
        <v>2004</v>
      </c>
      <c r="E441" s="8" t="s">
        <v>853</v>
      </c>
      <c r="F441" s="8" t="str">
        <f>IF(COUNTIF('Healthy (TIAB)'!A1924:A2818, B441) &gt; 0, "Yes", "No")</f>
        <v>No</v>
      </c>
    </row>
    <row r="442" spans="1:6" ht="32" x14ac:dyDescent="0.2">
      <c r="A442" s="13">
        <v>1990</v>
      </c>
      <c r="B442" s="13">
        <v>2113220</v>
      </c>
      <c r="C442" s="9">
        <f>HYPERLINK(_xlfn.CONCAT("https://pubmed.ncbi.nlm.nih.gov/",B442), B442)</f>
        <v>2113220</v>
      </c>
      <c r="D442" s="10" t="s">
        <v>1696</v>
      </c>
      <c r="E442" s="8" t="s">
        <v>875</v>
      </c>
      <c r="F442" s="8" t="str">
        <f>IF(COUNTIF('Healthy (TIAB)'!A1959:A2853, B442) &gt; 0, "Yes", "No")</f>
        <v>No</v>
      </c>
    </row>
    <row r="443" spans="1:6" ht="16" x14ac:dyDescent="0.2">
      <c r="A443" s="13">
        <v>1990</v>
      </c>
      <c r="B443" s="13">
        <v>2186476</v>
      </c>
      <c r="C443" s="9">
        <f>HYPERLINK(_xlfn.CONCAT("https://pubmed.ncbi.nlm.nih.gov/",B443), B443)</f>
        <v>2186476</v>
      </c>
      <c r="D443" s="10" t="s">
        <v>2017</v>
      </c>
      <c r="E443" s="8" t="s">
        <v>875</v>
      </c>
      <c r="F443" s="8" t="str">
        <f>IF(COUNTIF('Healthy (TIAB)'!A1974:A2868, B443) &gt; 0, "Yes", "No")</f>
        <v>No</v>
      </c>
    </row>
    <row r="444" spans="1:6" ht="32" x14ac:dyDescent="0.2">
      <c r="A444" s="13">
        <v>1989</v>
      </c>
      <c r="B444" s="13">
        <v>2812166</v>
      </c>
      <c r="C444" s="9">
        <f>HYPERLINK(_xlfn.CONCAT("https://pubmed.ncbi.nlm.nih.gov/",B444), B444)</f>
        <v>2812166</v>
      </c>
      <c r="D444" s="10" t="s">
        <v>1780</v>
      </c>
      <c r="E444" s="8" t="s">
        <v>853</v>
      </c>
      <c r="F444" s="8" t="str">
        <f>IF(COUNTIF('Healthy (TIAB)'!A1706:A2600, B444) &gt; 0, "Yes", "No")</f>
        <v>No</v>
      </c>
    </row>
    <row r="445" spans="1:6" ht="16" x14ac:dyDescent="0.2">
      <c r="A445" s="13">
        <v>1989</v>
      </c>
      <c r="B445" s="13">
        <v>2692571</v>
      </c>
      <c r="C445" s="9">
        <f>HYPERLINK(_xlfn.CONCAT("https://pubmed.ncbi.nlm.nih.gov/",B445), B445)</f>
        <v>2692571</v>
      </c>
      <c r="D445" s="10" t="s">
        <v>1570</v>
      </c>
      <c r="E445" s="8" t="s">
        <v>1328</v>
      </c>
      <c r="F445" s="8" t="str">
        <f>IF(COUNTIF('Healthy (TIAB)'!A1710:A2604, B445) &gt; 0, "Yes", "No")</f>
        <v>No</v>
      </c>
    </row>
    <row r="446" spans="1:6" ht="32" x14ac:dyDescent="0.2">
      <c r="A446" s="13">
        <v>1989</v>
      </c>
      <c r="B446" s="13">
        <v>2685599</v>
      </c>
      <c r="C446" s="9">
        <f>HYPERLINK(_xlfn.CONCAT("https://pubmed.ncbi.nlm.nih.gov/",B446), B446)</f>
        <v>2685599</v>
      </c>
      <c r="D446" s="10" t="s">
        <v>1571</v>
      </c>
      <c r="E446" s="8" t="s">
        <v>851</v>
      </c>
      <c r="F446" s="8" t="str">
        <f>IF(COUNTIF('Healthy (TIAB)'!A1755:A2649, B446) &gt; 0, "Yes", "No")</f>
        <v>No</v>
      </c>
    </row>
    <row r="447" spans="1:6" ht="32" x14ac:dyDescent="0.2">
      <c r="A447" s="13">
        <v>1989</v>
      </c>
      <c r="B447" s="13">
        <v>2536517</v>
      </c>
      <c r="C447" s="9">
        <f>HYPERLINK(_xlfn.CONCAT("https://pubmed.ncbi.nlm.nih.gov/",B447), B447)</f>
        <v>2536517</v>
      </c>
      <c r="D447" s="10" t="s">
        <v>1979</v>
      </c>
      <c r="E447" s="8" t="s">
        <v>900</v>
      </c>
      <c r="F447" s="8" t="str">
        <f>IF(COUNTIF('Healthy (TIAB)'!A1770:A2664, B447) &gt; 0, "Yes", "No")</f>
        <v>No</v>
      </c>
    </row>
    <row r="448" spans="1:6" ht="48" x14ac:dyDescent="0.2">
      <c r="A448" s="13">
        <v>1989</v>
      </c>
      <c r="B448" s="13">
        <v>2694923</v>
      </c>
      <c r="C448" s="9">
        <f>HYPERLINK(_xlfn.CONCAT("https://pubmed.ncbi.nlm.nih.gov/",B448), B448)</f>
        <v>2694923</v>
      </c>
      <c r="D448" s="10" t="s">
        <v>410</v>
      </c>
      <c r="E448" s="8" t="s">
        <v>862</v>
      </c>
      <c r="F448" s="8" t="str">
        <f>IF(COUNTIF('Healthy (TIAB)'!A1775:A2669, B448) &gt; 0, "Yes", "No")</f>
        <v>No</v>
      </c>
    </row>
    <row r="449" spans="1:6" ht="32" x14ac:dyDescent="0.2">
      <c r="A449" s="13">
        <v>1989</v>
      </c>
      <c r="B449" s="13">
        <v>2685958</v>
      </c>
      <c r="C449" s="9">
        <f>HYPERLINK(_xlfn.CONCAT("https://pubmed.ncbi.nlm.nih.gov/",B449), B449)</f>
        <v>2685958</v>
      </c>
      <c r="D449" s="10" t="s">
        <v>1666</v>
      </c>
      <c r="E449" s="8" t="s">
        <v>887</v>
      </c>
      <c r="F449" s="8" t="str">
        <f>IF(COUNTIF('Healthy (TIAB)'!A1834:A2728, B449) &gt; 0, "Yes", "No")</f>
        <v>No</v>
      </c>
    </row>
    <row r="450" spans="1:6" ht="32" x14ac:dyDescent="0.2">
      <c r="A450" s="13">
        <v>1989</v>
      </c>
      <c r="B450" s="13">
        <v>2517675</v>
      </c>
      <c r="C450" s="9">
        <f>HYPERLINK(_xlfn.CONCAT("https://pubmed.ncbi.nlm.nih.gov/",B450), B450)</f>
        <v>2517675</v>
      </c>
      <c r="D450" s="10" t="s">
        <v>1688</v>
      </c>
      <c r="E450" s="8" t="s">
        <v>936</v>
      </c>
      <c r="F450" s="8" t="str">
        <f>IF(COUNTIF('Healthy (TIAB)'!A1942:A2836, B450) &gt; 0, "Yes", "No")</f>
        <v>No</v>
      </c>
    </row>
    <row r="451" spans="1:6" ht="16" x14ac:dyDescent="0.2">
      <c r="A451" s="13">
        <v>1988</v>
      </c>
      <c r="B451" s="13">
        <v>3355619</v>
      </c>
      <c r="C451" s="9">
        <f>HYPERLINK(_xlfn.CONCAT("https://pubmed.ncbi.nlm.nih.gov/",B451), B451)</f>
        <v>3355619</v>
      </c>
      <c r="D451" s="10" t="s">
        <v>1746</v>
      </c>
      <c r="E451" s="8" t="s">
        <v>1858</v>
      </c>
      <c r="F451" s="8" t="str">
        <f>IF(COUNTIF('Healthy (TIAB)'!A1578:A2472, B451) &gt; 0, "Yes", "No")</f>
        <v>No</v>
      </c>
    </row>
    <row r="452" spans="1:6" ht="32" x14ac:dyDescent="0.2">
      <c r="A452" s="13">
        <v>1988</v>
      </c>
      <c r="B452" s="13">
        <v>2842680</v>
      </c>
      <c r="C452" s="9">
        <f>HYPERLINK(_xlfn.CONCAT("https://pubmed.ncbi.nlm.nih.gov/",B452), B452)</f>
        <v>2842680</v>
      </c>
      <c r="D452" s="10" t="s">
        <v>1753</v>
      </c>
      <c r="E452" s="8" t="s">
        <v>891</v>
      </c>
      <c r="F452" s="8" t="str">
        <f>IF(COUNTIF('Healthy (TIAB)'!A1598:A2492, B452) &gt; 0, "Yes", "No")</f>
        <v>No</v>
      </c>
    </row>
    <row r="453" spans="1:6" ht="48" x14ac:dyDescent="0.2">
      <c r="A453" s="13">
        <v>1988</v>
      </c>
      <c r="B453" s="13">
        <v>3276185</v>
      </c>
      <c r="C453" s="9">
        <f>HYPERLINK(_xlfn.CONCAT("https://pubmed.ncbi.nlm.nih.gov/",B453), B453)</f>
        <v>3276185</v>
      </c>
      <c r="D453" s="10" t="s">
        <v>1583</v>
      </c>
      <c r="E453" s="8" t="s">
        <v>899</v>
      </c>
      <c r="F453" s="8" t="str">
        <f>IF(COUNTIF('Healthy (TIAB)'!A1692:A2586, B453) &gt; 0, "Yes", "No")</f>
        <v>No</v>
      </c>
    </row>
    <row r="454" spans="1:6" ht="32" x14ac:dyDescent="0.2">
      <c r="A454" s="13">
        <v>1988</v>
      </c>
      <c r="B454" s="13">
        <v>3379125</v>
      </c>
      <c r="C454" s="9">
        <f>HYPERLINK(_xlfn.CONCAT("https://pubmed.ncbi.nlm.nih.gov/",B454), B454)</f>
        <v>3379125</v>
      </c>
      <c r="D454" s="10" t="s">
        <v>1585</v>
      </c>
      <c r="E454" s="8" t="s">
        <v>851</v>
      </c>
      <c r="F454" s="8" t="str">
        <f>IF(COUNTIF('Healthy (TIAB)'!A1767:A2661, B454) &gt; 0, "Yes", "No")</f>
        <v>No</v>
      </c>
    </row>
    <row r="455" spans="1:6" ht="32" x14ac:dyDescent="0.2">
      <c r="A455" s="13">
        <v>1988</v>
      </c>
      <c r="B455" s="13">
        <v>3201098</v>
      </c>
      <c r="C455" s="9">
        <f>HYPERLINK(_xlfn.CONCAT("https://pubmed.ncbi.nlm.nih.gov/",B455), B455)</f>
        <v>3201098</v>
      </c>
      <c r="D455" s="10" t="s">
        <v>1725</v>
      </c>
      <c r="E455" s="8" t="s">
        <v>851</v>
      </c>
      <c r="F455" s="8" t="str">
        <f>IF(COUNTIF('Healthy (TIAB)'!A1898:A2792, B455) &gt; 0, "Yes", "No")</f>
        <v>No</v>
      </c>
    </row>
    <row r="456" spans="1:6" ht="32" x14ac:dyDescent="0.2">
      <c r="A456" s="13">
        <v>1988</v>
      </c>
      <c r="B456" s="13">
        <v>3071435</v>
      </c>
      <c r="C456" s="9">
        <f>HYPERLINK(_xlfn.CONCAT("https://pubmed.ncbi.nlm.nih.gov/",B456), B456)</f>
        <v>3071435</v>
      </c>
      <c r="D456" s="10" t="s">
        <v>1588</v>
      </c>
      <c r="E456" s="8" t="s">
        <v>856</v>
      </c>
      <c r="F456" s="8" t="str">
        <f>IF(COUNTIF('Healthy (TIAB)'!A1943:A2837, B456) &gt; 0, "Yes", "No")</f>
        <v>No</v>
      </c>
    </row>
    <row r="457" spans="1:6" ht="32" x14ac:dyDescent="0.2">
      <c r="A457" s="13">
        <v>1987</v>
      </c>
      <c r="B457" s="13">
        <v>3028131</v>
      </c>
      <c r="C457" s="9">
        <f>HYPERLINK(_xlfn.CONCAT("https://pubmed.ncbi.nlm.nih.gov/",B457), B457)</f>
        <v>3028131</v>
      </c>
      <c r="D457" s="10" t="s">
        <v>193</v>
      </c>
      <c r="E457" s="8" t="s">
        <v>899</v>
      </c>
      <c r="F457" s="8" t="str">
        <f>IF(COUNTIF('Healthy (TIAB)'!A1572:A2466, B457) &gt; 0, "Yes", "No")</f>
        <v>No</v>
      </c>
    </row>
    <row r="458" spans="1:6" ht="16" x14ac:dyDescent="0.2">
      <c r="A458" s="13">
        <v>1987</v>
      </c>
      <c r="B458" s="13">
        <v>3039190</v>
      </c>
      <c r="C458" s="9">
        <f>HYPERLINK(_xlfn.CONCAT("https://pubmed.ncbi.nlm.nih.gov/",B458), B458)</f>
        <v>3039190</v>
      </c>
      <c r="D458" s="10" t="s">
        <v>1609</v>
      </c>
      <c r="E458" s="8" t="s">
        <v>893</v>
      </c>
      <c r="F458" s="8" t="str">
        <f>IF(COUNTIF('Healthy (TIAB)'!A1580:A2474, B458) &gt; 0, "Yes", "No")</f>
        <v>No</v>
      </c>
    </row>
    <row r="459" spans="1:6" ht="16" x14ac:dyDescent="0.2">
      <c r="A459" s="13">
        <v>1987</v>
      </c>
      <c r="B459" s="13">
        <v>3109445</v>
      </c>
      <c r="C459" s="9">
        <f>HYPERLINK(_xlfn.CONCAT("https://pubmed.ncbi.nlm.nih.gov/",B459), B459)</f>
        <v>3109445</v>
      </c>
      <c r="D459" s="10" t="s">
        <v>1949</v>
      </c>
      <c r="E459" s="8" t="s">
        <v>845</v>
      </c>
      <c r="F459" s="8" t="str">
        <f>IF(COUNTIF('Healthy (TIAB)'!A1587:A2481, B459) &gt; 0, "Yes", "No")</f>
        <v>No</v>
      </c>
    </row>
    <row r="460" spans="1:6" ht="48" x14ac:dyDescent="0.2">
      <c r="A460" s="13">
        <v>1987</v>
      </c>
      <c r="B460" s="13">
        <v>3548735</v>
      </c>
      <c r="C460" s="9">
        <f>HYPERLINK(_xlfn.CONCAT("https://pubmed.ncbi.nlm.nih.gov/",B460), B460)</f>
        <v>3548735</v>
      </c>
      <c r="D460" s="10" t="s">
        <v>194</v>
      </c>
      <c r="E460" s="8" t="s">
        <v>1706</v>
      </c>
      <c r="F460" s="8" t="str">
        <f>IF(COUNTIF('Healthy (TIAB)'!A1625:A2519, B460) &gt; 0, "Yes", "No")</f>
        <v>No</v>
      </c>
    </row>
    <row r="461" spans="1:6" ht="48" x14ac:dyDescent="0.2">
      <c r="A461" s="13">
        <v>1986</v>
      </c>
      <c r="B461" s="13">
        <v>3531705</v>
      </c>
      <c r="C461" s="9">
        <f>HYPERLINK(_xlfn.CONCAT("https://pubmed.ncbi.nlm.nih.gov/",B461), B461)</f>
        <v>3531705</v>
      </c>
      <c r="D461" s="10" t="s">
        <v>191</v>
      </c>
      <c r="E461" s="8" t="s">
        <v>899</v>
      </c>
      <c r="F461" s="8" t="str">
        <f>IF(COUNTIF('Healthy (TIAB)'!A1610:A2504, B461) &gt; 0, "Yes", "No")</f>
        <v>No</v>
      </c>
    </row>
    <row r="462" spans="1:6" ht="32" x14ac:dyDescent="0.2">
      <c r="A462" s="13">
        <v>1986</v>
      </c>
      <c r="B462" s="13">
        <v>3026412</v>
      </c>
      <c r="C462" s="9">
        <f>HYPERLINK(_xlfn.CONCAT("https://pubmed.ncbi.nlm.nih.gov/",B462), B462)</f>
        <v>3026412</v>
      </c>
      <c r="D462" s="10" t="s">
        <v>1591</v>
      </c>
      <c r="E462" s="8" t="s">
        <v>1287</v>
      </c>
      <c r="F462" s="8" t="str">
        <f>IF(COUNTIF('Healthy (TIAB)'!A1716:A2610, B462) &gt; 0, "Yes", "No")</f>
        <v>No</v>
      </c>
    </row>
    <row r="463" spans="1:6" ht="32" x14ac:dyDescent="0.2">
      <c r="A463" s="13">
        <v>1986</v>
      </c>
      <c r="B463" s="13">
        <v>3020732</v>
      </c>
      <c r="C463" s="9">
        <f>HYPERLINK(_xlfn.CONCAT("https://pubmed.ncbi.nlm.nih.gov/",B463), B463)</f>
        <v>3020732</v>
      </c>
      <c r="D463" s="10" t="s">
        <v>1593</v>
      </c>
      <c r="E463" s="8" t="s">
        <v>887</v>
      </c>
      <c r="F463" s="8" t="str">
        <f>IF(COUNTIF('Healthy (TIAB)'!A1766:A2660, B463) &gt; 0, "Yes", "No")</f>
        <v>No</v>
      </c>
    </row>
    <row r="464" spans="1:6" ht="48" x14ac:dyDescent="0.2">
      <c r="A464" s="13">
        <v>1986</v>
      </c>
      <c r="B464" s="13">
        <v>2879292</v>
      </c>
      <c r="C464" s="9">
        <f>HYPERLINK(_xlfn.CONCAT("https://pubmed.ncbi.nlm.nih.gov/",B464), B464)</f>
        <v>2879292</v>
      </c>
      <c r="D464" s="10" t="s">
        <v>1594</v>
      </c>
      <c r="E464" s="8" t="s">
        <v>862</v>
      </c>
      <c r="F464" s="8" t="str">
        <f>IF(COUNTIF('Healthy (TIAB)'!A1893:A2787, B464) &gt; 0, "Yes", "No")</f>
        <v>No</v>
      </c>
    </row>
    <row r="465" spans="1:6" ht="32" x14ac:dyDescent="0.2">
      <c r="A465" s="13">
        <v>1985</v>
      </c>
      <c r="B465" s="13">
        <v>2992534</v>
      </c>
      <c r="C465" s="9">
        <f>HYPERLINK(_xlfn.CONCAT("https://pubmed.ncbi.nlm.nih.gov/",B465), B465)</f>
        <v>2992534</v>
      </c>
      <c r="D465" s="10" t="s">
        <v>1597</v>
      </c>
      <c r="E465" s="8" t="s">
        <v>862</v>
      </c>
      <c r="F465" s="8" t="str">
        <f>IF(COUNTIF('Healthy (TIAB)'!A1713:A2607, B465) &gt; 0, "Yes", "No")</f>
        <v>No</v>
      </c>
    </row>
    <row r="466" spans="1:6" ht="32" x14ac:dyDescent="0.2">
      <c r="A466" s="13">
        <v>1985</v>
      </c>
      <c r="B466" s="13">
        <v>3000395</v>
      </c>
      <c r="C466" s="9">
        <f>HYPERLINK(_xlfn.CONCAT("https://pubmed.ncbi.nlm.nih.gov/",B466), B466)</f>
        <v>3000395</v>
      </c>
      <c r="D466" s="10" t="s">
        <v>1598</v>
      </c>
      <c r="E466" s="8" t="s">
        <v>862</v>
      </c>
      <c r="F466" s="8" t="str">
        <f>IF(COUNTIF('Healthy (TIAB)'!A1714:A2608, B466) &gt; 0, "Yes", "No")</f>
        <v>No</v>
      </c>
    </row>
    <row r="467" spans="1:6" ht="32" x14ac:dyDescent="0.2">
      <c r="A467" s="13">
        <v>1985</v>
      </c>
      <c r="B467" s="13">
        <v>2985425</v>
      </c>
      <c r="C467" s="9">
        <f>HYPERLINK(_xlfn.CONCAT("https://pubmed.ncbi.nlm.nih.gov/",B467), B467)</f>
        <v>2985425</v>
      </c>
      <c r="D467" s="10" t="s">
        <v>1995</v>
      </c>
      <c r="E467" s="8" t="s">
        <v>856</v>
      </c>
      <c r="F467" s="8" t="str">
        <f>IF(COUNTIF('Healthy (TIAB)'!A1870:A2764, B467) &gt; 0, "Yes", "No")</f>
        <v>No</v>
      </c>
    </row>
    <row r="468" spans="1:6" ht="32" x14ac:dyDescent="0.2">
      <c r="A468" s="13">
        <v>1984</v>
      </c>
      <c r="B468" s="13">
        <v>6090756</v>
      </c>
      <c r="C468" s="9">
        <f>HYPERLINK(_xlfn.CONCAT("https://pubmed.ncbi.nlm.nih.gov/",B468), B468)</f>
        <v>6090756</v>
      </c>
      <c r="D468" s="10" t="s">
        <v>1619</v>
      </c>
      <c r="E468" s="8" t="s">
        <v>936</v>
      </c>
      <c r="F468" s="8" t="str">
        <f>IF(COUNTIF('Healthy (TIAB)'!A1619:A2513, B468) &gt; 0, "Yes", "No")</f>
        <v>No</v>
      </c>
    </row>
    <row r="469" spans="1:6" ht="32" x14ac:dyDescent="0.2">
      <c r="A469" s="13">
        <v>1983</v>
      </c>
      <c r="B469" s="13">
        <v>6303363</v>
      </c>
      <c r="C469" s="9">
        <f>HYPERLINK(_xlfn.CONCAT("https://pubmed.ncbi.nlm.nih.gov/",B469), B469)</f>
        <v>6303363</v>
      </c>
      <c r="D469" s="10" t="s">
        <v>332</v>
      </c>
      <c r="E469" s="8" t="s">
        <v>899</v>
      </c>
      <c r="F469" s="8" t="str">
        <f>IF(COUNTIF('Healthy (TIAB)'!A1722:A2616, B469) &gt; 0, "Yes", "No")</f>
        <v>No</v>
      </c>
    </row>
    <row r="470" spans="1:6" ht="16" x14ac:dyDescent="0.2">
      <c r="A470" s="13">
        <v>1983</v>
      </c>
      <c r="B470" s="13">
        <v>6316995</v>
      </c>
      <c r="C470" s="9">
        <f>HYPERLINK(_xlfn.CONCAT("https://pubmed.ncbi.nlm.nih.gov/",B470), B470)</f>
        <v>6316995</v>
      </c>
      <c r="D470" s="10" t="s">
        <v>21</v>
      </c>
      <c r="E470" s="8" t="s">
        <v>862</v>
      </c>
      <c r="F470" s="8" t="str">
        <f>IF(COUNTIF('Healthy (TIAB)'!A1729:A2623, B470) &gt; 0, "Yes", "No")</f>
        <v>No</v>
      </c>
    </row>
    <row r="471" spans="1:6" ht="32" x14ac:dyDescent="0.2">
      <c r="A471" s="13">
        <v>1981</v>
      </c>
      <c r="B471" s="13">
        <v>6266735</v>
      </c>
      <c r="C471" s="9">
        <f>HYPERLINK(_xlfn.CONCAT("https://pubmed.ncbi.nlm.nih.gov/",B471), B471)</f>
        <v>6266735</v>
      </c>
      <c r="D471" s="10" t="s">
        <v>184</v>
      </c>
      <c r="E471" s="8" t="s">
        <v>1418</v>
      </c>
      <c r="F471" s="8" t="str">
        <f>IF(COUNTIF('Healthy (TIAB)'!A1596:A2490, B471) &gt; 0, "Yes", "No")</f>
        <v>No</v>
      </c>
    </row>
  </sheetData>
  <sortState xmlns:xlrd2="http://schemas.microsoft.com/office/spreadsheetml/2017/richdata2" ref="A2:F471">
    <sortCondition descending="1" ref="A2:A471"/>
  </sortState>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896"/>
  <sheetViews>
    <sheetView workbookViewId="0">
      <selection activeCell="A2" sqref="A2"/>
    </sheetView>
  </sheetViews>
  <sheetFormatPr baseColWidth="10" defaultColWidth="8.83203125" defaultRowHeight="15" x14ac:dyDescent="0.2"/>
  <cols>
    <col min="2" max="2" width="143" customWidth="1"/>
  </cols>
  <sheetData>
    <row r="1" spans="1:3" s="1" customFormat="1" x14ac:dyDescent="0.2">
      <c r="A1" s="1" t="s">
        <v>0</v>
      </c>
      <c r="B1" s="1" t="s">
        <v>1</v>
      </c>
      <c r="C1" s="1" t="s">
        <v>2</v>
      </c>
    </row>
    <row r="2" spans="1:3" x14ac:dyDescent="0.2">
      <c r="A2" s="7" t="str">
        <f>HYPERLINK("https://pubmed.ncbi.nlm.nih.gov/15925295","15925295")</f>
        <v>15925295</v>
      </c>
      <c r="B2" t="s">
        <v>3</v>
      </c>
      <c r="C2">
        <v>2005</v>
      </c>
    </row>
    <row r="3" spans="1:3" x14ac:dyDescent="0.2">
      <c r="A3" s="2" t="str">
        <f>HYPERLINK("https://pubmed.ncbi.nlm.nih.gov/16269019","16269019")</f>
        <v>16269019</v>
      </c>
      <c r="B3" t="s">
        <v>4</v>
      </c>
      <c r="C3">
        <v>2005</v>
      </c>
    </row>
    <row r="4" spans="1:3" x14ac:dyDescent="0.2">
      <c r="A4" s="2" t="str">
        <f>HYPERLINK("https://pubmed.ncbi.nlm.nih.gov/18477409","18477409")</f>
        <v>18477409</v>
      </c>
      <c r="B4" t="s">
        <v>5</v>
      </c>
      <c r="C4">
        <v>2008</v>
      </c>
    </row>
    <row r="5" spans="1:3" x14ac:dyDescent="0.2">
      <c r="A5" s="2" t="str">
        <f>HYPERLINK("https://pubmed.ncbi.nlm.nih.gov/18583436","18583436")</f>
        <v>18583436</v>
      </c>
      <c r="B5" t="s">
        <v>6</v>
      </c>
      <c r="C5">
        <v>2009</v>
      </c>
    </row>
    <row r="6" spans="1:3" x14ac:dyDescent="0.2">
      <c r="A6" s="2" t="str">
        <f>HYPERLINK("https://pubmed.ncbi.nlm.nih.gov/21784145","21784145")</f>
        <v>21784145</v>
      </c>
      <c r="B6" t="s">
        <v>7</v>
      </c>
      <c r="C6">
        <v>2011</v>
      </c>
    </row>
    <row r="7" spans="1:3" x14ac:dyDescent="0.2">
      <c r="A7" s="2" t="str">
        <f>HYPERLINK("https://pubmed.ncbi.nlm.nih.gov/22640930","22640930")</f>
        <v>22640930</v>
      </c>
      <c r="B7" t="s">
        <v>8</v>
      </c>
      <c r="C7">
        <v>2012</v>
      </c>
    </row>
    <row r="8" spans="1:3" x14ac:dyDescent="0.2">
      <c r="A8" s="2" t="str">
        <f>HYPERLINK("https://pubmed.ncbi.nlm.nih.gov/23592752","23592752")</f>
        <v>23592752</v>
      </c>
      <c r="B8" t="s">
        <v>9</v>
      </c>
      <c r="C8">
        <v>2013</v>
      </c>
    </row>
    <row r="9" spans="1:3" x14ac:dyDescent="0.2">
      <c r="A9" s="2" t="str">
        <f>HYPERLINK("https://pubmed.ncbi.nlm.nih.gov/23709409","23709409")</f>
        <v>23709409</v>
      </c>
      <c r="B9" t="s">
        <v>10</v>
      </c>
      <c r="C9">
        <v>2013</v>
      </c>
    </row>
    <row r="10" spans="1:3" x14ac:dyDescent="0.2">
      <c r="A10" s="2" t="str">
        <f>HYPERLINK("https://pubmed.ncbi.nlm.nih.gov/23982113","23982113")</f>
        <v>23982113</v>
      </c>
      <c r="B10" t="s">
        <v>11</v>
      </c>
      <c r="C10">
        <v>2014</v>
      </c>
    </row>
    <row r="11" spans="1:3" x14ac:dyDescent="0.2">
      <c r="A11" s="2" t="str">
        <f>HYPERLINK("https://pubmed.ncbi.nlm.nih.gov/24772386","24772386")</f>
        <v>24772386</v>
      </c>
      <c r="B11" t="s">
        <v>12</v>
      </c>
      <c r="C11">
        <v>2014</v>
      </c>
    </row>
    <row r="12" spans="1:3" x14ac:dyDescent="0.2">
      <c r="A12" s="2" t="str">
        <f>HYPERLINK("https://pubmed.ncbi.nlm.nih.gov/24772386","24772386")</f>
        <v>24772386</v>
      </c>
      <c r="B12" t="s">
        <v>12</v>
      </c>
      <c r="C12">
        <v>2014</v>
      </c>
    </row>
    <row r="13" spans="1:3" x14ac:dyDescent="0.2">
      <c r="A13" s="2" t="str">
        <f>HYPERLINK("https://pubmed.ncbi.nlm.nih.gov/26802812","26802812")</f>
        <v>26802812</v>
      </c>
      <c r="B13" t="s">
        <v>13</v>
      </c>
      <c r="C13">
        <v>2016</v>
      </c>
    </row>
    <row r="14" spans="1:3" x14ac:dyDescent="0.2">
      <c r="A14" s="2" t="str">
        <f>HYPERLINK("https://pubmed.ncbi.nlm.nih.gov/10622297","10622297")</f>
        <v>10622297</v>
      </c>
      <c r="B14" t="s">
        <v>14</v>
      </c>
      <c r="C14">
        <v>1999</v>
      </c>
    </row>
    <row r="15" spans="1:3" x14ac:dyDescent="0.2">
      <c r="A15" s="2" t="str">
        <f>HYPERLINK("https://pubmed.ncbi.nlm.nih.gov/12716684","12716684")</f>
        <v>12716684</v>
      </c>
      <c r="B15" t="s">
        <v>15</v>
      </c>
      <c r="C15">
        <v>2003</v>
      </c>
    </row>
    <row r="16" spans="1:3" x14ac:dyDescent="0.2">
      <c r="A16" s="2" t="str">
        <f>HYPERLINK("https://pubmed.ncbi.nlm.nih.gov/16943451","16943451")</f>
        <v>16943451</v>
      </c>
      <c r="B16" t="s">
        <v>16</v>
      </c>
      <c r="C16">
        <v>2006</v>
      </c>
    </row>
    <row r="17" spans="1:3" x14ac:dyDescent="0.2">
      <c r="A17" s="2" t="str">
        <f>HYPERLINK("https://pubmed.ncbi.nlm.nih.gov/18534230","18534230")</f>
        <v>18534230</v>
      </c>
      <c r="B17" t="s">
        <v>17</v>
      </c>
      <c r="C17">
        <v>2008</v>
      </c>
    </row>
    <row r="18" spans="1:3" x14ac:dyDescent="0.2">
      <c r="A18" s="2" t="str">
        <f>HYPERLINK("https://pubmed.ncbi.nlm.nih.gov/24614142","24614142")</f>
        <v>24614142</v>
      </c>
      <c r="B18" t="s">
        <v>18</v>
      </c>
      <c r="C18">
        <v>2014</v>
      </c>
    </row>
    <row r="19" spans="1:3" x14ac:dyDescent="0.2">
      <c r="A19" s="2" t="str">
        <f>HYPERLINK("https://pubmed.ncbi.nlm.nih.gov/26920136","26920136")</f>
        <v>26920136</v>
      </c>
      <c r="B19" t="s">
        <v>19</v>
      </c>
      <c r="C19">
        <v>2016</v>
      </c>
    </row>
    <row r="20" spans="1:3" x14ac:dyDescent="0.2">
      <c r="A20" s="2" t="str">
        <f>HYPERLINK("https://pubmed.ncbi.nlm.nih.gov/6304931","6304931")</f>
        <v>6304931</v>
      </c>
      <c r="B20" t="s">
        <v>20</v>
      </c>
      <c r="C20">
        <v>1983</v>
      </c>
    </row>
    <row r="21" spans="1:3" x14ac:dyDescent="0.2">
      <c r="A21" s="2" t="str">
        <f>HYPERLINK("https://pubmed.ncbi.nlm.nih.gov/6316995","6316995")</f>
        <v>6316995</v>
      </c>
      <c r="B21" t="s">
        <v>21</v>
      </c>
      <c r="C21">
        <v>1983</v>
      </c>
    </row>
    <row r="22" spans="1:3" x14ac:dyDescent="0.2">
      <c r="A22" s="2" t="str">
        <f>HYPERLINK("https://pubmed.ncbi.nlm.nih.gov/6639916","6639916")</f>
        <v>6639916</v>
      </c>
      <c r="B22" t="s">
        <v>22</v>
      </c>
      <c r="C22">
        <v>1983</v>
      </c>
    </row>
    <row r="23" spans="1:3" x14ac:dyDescent="0.2">
      <c r="A23" s="2" t="str">
        <f>HYPERLINK("https://pubmed.ncbi.nlm.nih.gov/6517903","6517903")</f>
        <v>6517903</v>
      </c>
      <c r="B23" t="s">
        <v>23</v>
      </c>
      <c r="C23">
        <v>1984</v>
      </c>
    </row>
    <row r="24" spans="1:3" x14ac:dyDescent="0.2">
      <c r="A24" s="2" t="str">
        <f>HYPERLINK("https://pubmed.ncbi.nlm.nih.gov/6712540","6712540")</f>
        <v>6712540</v>
      </c>
      <c r="B24" t="s">
        <v>24</v>
      </c>
      <c r="C24">
        <v>1984</v>
      </c>
    </row>
    <row r="25" spans="1:3" x14ac:dyDescent="0.2">
      <c r="A25" s="2" t="str">
        <f>HYPERLINK("https://pubmed.ncbi.nlm.nih.gov/6493044","6493044")</f>
        <v>6493044</v>
      </c>
      <c r="B25" t="s">
        <v>25</v>
      </c>
      <c r="C25">
        <v>1984</v>
      </c>
    </row>
    <row r="26" spans="1:3" x14ac:dyDescent="0.2">
      <c r="A26" s="2" t="str">
        <f>HYPERLINK("https://pubmed.ncbi.nlm.nih.gov/3006448","3006448")</f>
        <v>3006448</v>
      </c>
      <c r="B26" t="s">
        <v>26</v>
      </c>
      <c r="C26">
        <v>1986</v>
      </c>
    </row>
    <row r="27" spans="1:3" x14ac:dyDescent="0.2">
      <c r="A27" s="2" t="str">
        <f>HYPERLINK("https://pubmed.ncbi.nlm.nih.gov/3963749","3963749")</f>
        <v>3963749</v>
      </c>
      <c r="B27" t="s">
        <v>27</v>
      </c>
      <c r="C27">
        <v>1986</v>
      </c>
    </row>
    <row r="28" spans="1:3" x14ac:dyDescent="0.2">
      <c r="A28" s="2" t="str">
        <f>HYPERLINK("https://pubmed.ncbi.nlm.nih.gov/3002462","3002462")</f>
        <v>3002462</v>
      </c>
      <c r="B28" t="s">
        <v>28</v>
      </c>
      <c r="C28">
        <v>1986</v>
      </c>
    </row>
    <row r="29" spans="1:3" x14ac:dyDescent="0.2">
      <c r="A29" s="2" t="str">
        <f>HYPERLINK("https://pubmed.ncbi.nlm.nih.gov/3715378","3715378")</f>
        <v>3715378</v>
      </c>
      <c r="B29" t="s">
        <v>29</v>
      </c>
      <c r="C29">
        <v>1986</v>
      </c>
    </row>
    <row r="30" spans="1:3" x14ac:dyDescent="0.2">
      <c r="A30" s="2" t="str">
        <f>HYPERLINK("https://pubmed.ncbi.nlm.nih.gov/3621950","3621950")</f>
        <v>3621950</v>
      </c>
      <c r="B30" t="s">
        <v>30</v>
      </c>
      <c r="C30">
        <v>1987</v>
      </c>
    </row>
    <row r="31" spans="1:3" x14ac:dyDescent="0.2">
      <c r="A31" s="2" t="str">
        <f>HYPERLINK("https://pubmed.ncbi.nlm.nih.gov/3626779","3626779")</f>
        <v>3626779</v>
      </c>
      <c r="B31" t="s">
        <v>31</v>
      </c>
      <c r="C31">
        <v>1987</v>
      </c>
    </row>
    <row r="32" spans="1:3" x14ac:dyDescent="0.2">
      <c r="A32" s="2" t="str">
        <f>HYPERLINK("https://pubmed.ncbi.nlm.nih.gov/3499006","3499006")</f>
        <v>3499006</v>
      </c>
      <c r="B32" t="s">
        <v>32</v>
      </c>
      <c r="C32">
        <v>1987</v>
      </c>
    </row>
    <row r="33" spans="1:3" x14ac:dyDescent="0.2">
      <c r="A33" s="2" t="str">
        <f>HYPERLINK("https://pubmed.ncbi.nlm.nih.gov/2856058","2856058")</f>
        <v>2856058</v>
      </c>
      <c r="B33" t="s">
        <v>33</v>
      </c>
      <c r="C33">
        <v>1988</v>
      </c>
    </row>
    <row r="34" spans="1:3" x14ac:dyDescent="0.2">
      <c r="A34" s="2" t="str">
        <f>HYPERLINK("https://pubmed.ncbi.nlm.nih.gov/3408705","3408705")</f>
        <v>3408705</v>
      </c>
      <c r="B34" t="s">
        <v>34</v>
      </c>
      <c r="C34">
        <v>1988</v>
      </c>
    </row>
    <row r="35" spans="1:3" x14ac:dyDescent="0.2">
      <c r="A35" s="2" t="str">
        <f>HYPERLINK("https://pubmed.ncbi.nlm.nih.gov/3200117","3200117")</f>
        <v>3200117</v>
      </c>
      <c r="B35" t="s">
        <v>35</v>
      </c>
      <c r="C35">
        <v>1988</v>
      </c>
    </row>
    <row r="36" spans="1:3" x14ac:dyDescent="0.2">
      <c r="A36" s="2" t="str">
        <f>HYPERLINK("https://pubmed.ncbi.nlm.nih.gov/3241121","3241121")</f>
        <v>3241121</v>
      </c>
      <c r="B36" t="s">
        <v>36</v>
      </c>
      <c r="C36">
        <v>1988</v>
      </c>
    </row>
    <row r="37" spans="1:3" x14ac:dyDescent="0.2">
      <c r="A37" s="2" t="str">
        <f>HYPERLINK("https://pubmed.ncbi.nlm.nih.gov/3239108","3239108")</f>
        <v>3239108</v>
      </c>
      <c r="B37" t="s">
        <v>37</v>
      </c>
      <c r="C37">
        <v>1988</v>
      </c>
    </row>
    <row r="38" spans="1:3" x14ac:dyDescent="0.2">
      <c r="A38" s="2" t="str">
        <f>HYPERLINK("https://pubmed.ncbi.nlm.nih.gov/2477249","2477249")</f>
        <v>2477249</v>
      </c>
      <c r="B38" t="s">
        <v>38</v>
      </c>
      <c r="C38">
        <v>1989</v>
      </c>
    </row>
    <row r="39" spans="1:3" x14ac:dyDescent="0.2">
      <c r="A39" s="2" t="str">
        <f>HYPERLINK("https://pubmed.ncbi.nlm.nih.gov/2539838","2539838")</f>
        <v>2539838</v>
      </c>
      <c r="B39" t="s">
        <v>39</v>
      </c>
      <c r="C39">
        <v>1989</v>
      </c>
    </row>
    <row r="40" spans="1:3" x14ac:dyDescent="0.2">
      <c r="A40" s="2" t="str">
        <f>HYPERLINK("https://pubmed.ncbi.nlm.nih.gov/2541571","2541571")</f>
        <v>2541571</v>
      </c>
      <c r="B40" t="s">
        <v>40</v>
      </c>
      <c r="C40">
        <v>1989</v>
      </c>
    </row>
    <row r="41" spans="1:3" x14ac:dyDescent="0.2">
      <c r="A41" s="2" t="str">
        <f>HYPERLINK("https://pubmed.ncbi.nlm.nih.gov/2542722","2542722")</f>
        <v>2542722</v>
      </c>
      <c r="B41" t="s">
        <v>41</v>
      </c>
      <c r="C41">
        <v>1989</v>
      </c>
    </row>
    <row r="42" spans="1:3" x14ac:dyDescent="0.2">
      <c r="A42" s="2" t="str">
        <f>HYPERLINK("https://pubmed.ncbi.nlm.nih.gov/2587847","2587847")</f>
        <v>2587847</v>
      </c>
      <c r="B42" t="s">
        <v>42</v>
      </c>
      <c r="C42">
        <v>1989</v>
      </c>
    </row>
    <row r="43" spans="1:3" x14ac:dyDescent="0.2">
      <c r="A43" s="2" t="str">
        <f>HYPERLINK("https://pubmed.ncbi.nlm.nih.gov/2677610","2677610")</f>
        <v>2677610</v>
      </c>
      <c r="B43" t="s">
        <v>43</v>
      </c>
      <c r="C43">
        <v>1989</v>
      </c>
    </row>
    <row r="44" spans="1:3" x14ac:dyDescent="0.2">
      <c r="A44" s="2" t="str">
        <f>HYPERLINK("https://pubmed.ncbi.nlm.nih.gov/2402138","2402138")</f>
        <v>2402138</v>
      </c>
      <c r="B44" t="s">
        <v>44</v>
      </c>
      <c r="C44">
        <v>1990</v>
      </c>
    </row>
    <row r="45" spans="1:3" x14ac:dyDescent="0.2">
      <c r="A45" s="2" t="str">
        <f>HYPERLINK("https://pubmed.ncbi.nlm.nih.gov/2169832","2169832")</f>
        <v>2169832</v>
      </c>
      <c r="B45" t="s">
        <v>45</v>
      </c>
      <c r="C45">
        <v>1990</v>
      </c>
    </row>
    <row r="46" spans="1:3" x14ac:dyDescent="0.2">
      <c r="A46" s="2" t="str">
        <f>HYPERLINK("https://pubmed.ncbi.nlm.nih.gov/2375296","2375296")</f>
        <v>2375296</v>
      </c>
      <c r="B46" t="s">
        <v>46</v>
      </c>
      <c r="C46">
        <v>1990</v>
      </c>
    </row>
    <row r="47" spans="1:3" x14ac:dyDescent="0.2">
      <c r="A47" s="2" t="str">
        <f>HYPERLINK("https://pubmed.ncbi.nlm.nih.gov/2203252","2203252")</f>
        <v>2203252</v>
      </c>
      <c r="B47" t="s">
        <v>47</v>
      </c>
      <c r="C47">
        <v>1990</v>
      </c>
    </row>
    <row r="48" spans="1:3" x14ac:dyDescent="0.2">
      <c r="A48" s="2" t="str">
        <f>HYPERLINK("https://pubmed.ncbi.nlm.nih.gov/2239758","2239758")</f>
        <v>2239758</v>
      </c>
      <c r="B48" t="s">
        <v>48</v>
      </c>
      <c r="C48">
        <v>1990</v>
      </c>
    </row>
    <row r="49" spans="1:3" x14ac:dyDescent="0.2">
      <c r="A49" s="2" t="str">
        <f>HYPERLINK("https://pubmed.ncbi.nlm.nih.gov/1995786","1995786")</f>
        <v>1995786</v>
      </c>
      <c r="B49" t="s">
        <v>49</v>
      </c>
      <c r="C49">
        <v>1991</v>
      </c>
    </row>
    <row r="50" spans="1:3" x14ac:dyDescent="0.2">
      <c r="A50" s="2" t="str">
        <f>HYPERLINK("https://pubmed.ncbi.nlm.nih.gov/2051900","2051900")</f>
        <v>2051900</v>
      </c>
      <c r="B50" t="s">
        <v>50</v>
      </c>
      <c r="C50">
        <v>1991</v>
      </c>
    </row>
    <row r="51" spans="1:3" x14ac:dyDescent="0.2">
      <c r="A51" s="2" t="str">
        <f>HYPERLINK("https://pubmed.ncbi.nlm.nih.gov/2029489","2029489")</f>
        <v>2029489</v>
      </c>
      <c r="B51" t="s">
        <v>51</v>
      </c>
      <c r="C51">
        <v>1991</v>
      </c>
    </row>
    <row r="52" spans="1:3" x14ac:dyDescent="0.2">
      <c r="A52" s="2" t="str">
        <f>HYPERLINK("https://pubmed.ncbi.nlm.nih.gov/2067314","2067314")</f>
        <v>2067314</v>
      </c>
      <c r="B52" t="s">
        <v>52</v>
      </c>
      <c r="C52">
        <v>1991</v>
      </c>
    </row>
    <row r="53" spans="1:3" x14ac:dyDescent="0.2">
      <c r="A53" s="2" t="str">
        <f>HYPERLINK("https://pubmed.ncbi.nlm.nih.gov/1943493","1943493")</f>
        <v>1943493</v>
      </c>
      <c r="B53" t="s">
        <v>53</v>
      </c>
      <c r="C53">
        <v>1991</v>
      </c>
    </row>
    <row r="54" spans="1:3" x14ac:dyDescent="0.2">
      <c r="A54" s="2" t="str">
        <f>HYPERLINK("https://pubmed.ncbi.nlm.nih.gov/2058572","2058572")</f>
        <v>2058572</v>
      </c>
      <c r="B54" t="s">
        <v>54</v>
      </c>
      <c r="C54">
        <v>1991</v>
      </c>
    </row>
    <row r="55" spans="1:3" x14ac:dyDescent="0.2">
      <c r="A55" s="2" t="str">
        <f>HYPERLINK("https://pubmed.ncbi.nlm.nih.gov/1760998","1760998")</f>
        <v>1760998</v>
      </c>
      <c r="B55" t="s">
        <v>55</v>
      </c>
      <c r="C55">
        <v>1991</v>
      </c>
    </row>
    <row r="56" spans="1:3" x14ac:dyDescent="0.2">
      <c r="A56" s="2" t="str">
        <f>HYPERLINK("https://pubmed.ncbi.nlm.nih.gov/1832814","1832814")</f>
        <v>1832814</v>
      </c>
      <c r="B56" t="s">
        <v>56</v>
      </c>
      <c r="C56">
        <v>1991</v>
      </c>
    </row>
    <row r="57" spans="1:3" x14ac:dyDescent="0.2">
      <c r="A57" s="2" t="str">
        <f>HYPERLINK("https://pubmed.ncbi.nlm.nih.gov/1961121","1961121")</f>
        <v>1961121</v>
      </c>
      <c r="B57" t="s">
        <v>57</v>
      </c>
      <c r="C57">
        <v>1991</v>
      </c>
    </row>
    <row r="58" spans="1:3" x14ac:dyDescent="0.2">
      <c r="A58" s="2" t="str">
        <f>HYPERLINK("https://pubmed.ncbi.nlm.nih.gov/1521343","1521343")</f>
        <v>1521343</v>
      </c>
      <c r="B58" t="s">
        <v>58</v>
      </c>
      <c r="C58">
        <v>1992</v>
      </c>
    </row>
    <row r="59" spans="1:3" x14ac:dyDescent="0.2">
      <c r="A59" s="2" t="str">
        <f>HYPERLINK("https://pubmed.ncbi.nlm.nih.gov/1390601","1390601")</f>
        <v>1390601</v>
      </c>
      <c r="B59" t="s">
        <v>59</v>
      </c>
      <c r="C59">
        <v>1992</v>
      </c>
    </row>
    <row r="60" spans="1:3" x14ac:dyDescent="0.2">
      <c r="A60" s="2" t="str">
        <f>HYPERLINK("https://pubmed.ncbi.nlm.nih.gov/8327853","8327853")</f>
        <v>8327853</v>
      </c>
      <c r="B60" t="s">
        <v>60</v>
      </c>
      <c r="C60">
        <v>1993</v>
      </c>
    </row>
    <row r="61" spans="1:3" x14ac:dyDescent="0.2">
      <c r="A61" s="2" t="str">
        <f>HYPERLINK("https://pubmed.ncbi.nlm.nih.gov/8480678","8480678")</f>
        <v>8480678</v>
      </c>
      <c r="B61" t="s">
        <v>61</v>
      </c>
      <c r="C61">
        <v>1993</v>
      </c>
    </row>
    <row r="62" spans="1:3" x14ac:dyDescent="0.2">
      <c r="A62" s="2" t="str">
        <f>HYPERLINK("https://pubmed.ncbi.nlm.nih.gov/8480678","8480678")</f>
        <v>8480678</v>
      </c>
      <c r="B62" t="s">
        <v>61</v>
      </c>
      <c r="C62">
        <v>1993</v>
      </c>
    </row>
    <row r="63" spans="1:3" x14ac:dyDescent="0.2">
      <c r="A63" s="2" t="str">
        <f>HYPERLINK("https://pubmed.ncbi.nlm.nih.gov/7906572","7906572")</f>
        <v>7906572</v>
      </c>
      <c r="B63" t="s">
        <v>62</v>
      </c>
      <c r="C63">
        <v>1993</v>
      </c>
    </row>
    <row r="64" spans="1:3" x14ac:dyDescent="0.2">
      <c r="A64" s="2" t="str">
        <f>HYPERLINK("https://pubmed.ncbi.nlm.nih.gov/8152348","8152348")</f>
        <v>8152348</v>
      </c>
      <c r="B64" t="s">
        <v>63</v>
      </c>
      <c r="C64">
        <v>1994</v>
      </c>
    </row>
    <row r="65" spans="1:3" x14ac:dyDescent="0.2">
      <c r="A65" s="2" t="str">
        <f>HYPERLINK("https://pubmed.ncbi.nlm.nih.gov/7865652","7865652")</f>
        <v>7865652</v>
      </c>
      <c r="B65" t="s">
        <v>64</v>
      </c>
      <c r="C65">
        <v>1994</v>
      </c>
    </row>
    <row r="66" spans="1:3" x14ac:dyDescent="0.2">
      <c r="A66" s="2" t="str">
        <f>HYPERLINK("https://pubmed.ncbi.nlm.nih.gov/7889892","7889892")</f>
        <v>7889892</v>
      </c>
      <c r="B66" t="s">
        <v>65</v>
      </c>
      <c r="C66">
        <v>1994</v>
      </c>
    </row>
    <row r="67" spans="1:3" x14ac:dyDescent="0.2">
      <c r="A67" s="2" t="str">
        <f>HYPERLINK("https://pubmed.ncbi.nlm.nih.gov/8589202","8589202")</f>
        <v>8589202</v>
      </c>
      <c r="B67" t="s">
        <v>66</v>
      </c>
      <c r="C67">
        <v>1995</v>
      </c>
    </row>
    <row r="68" spans="1:3" x14ac:dyDescent="0.2">
      <c r="A68" s="2" t="str">
        <f>HYPERLINK("https://pubmed.ncbi.nlm.nih.gov/8589202","8589202")</f>
        <v>8589202</v>
      </c>
      <c r="B68" t="s">
        <v>66</v>
      </c>
      <c r="C68">
        <v>1995</v>
      </c>
    </row>
    <row r="69" spans="1:3" x14ac:dyDescent="0.2">
      <c r="A69" s="2" t="str">
        <f>HYPERLINK("https://pubmed.ncbi.nlm.nih.gov/7491879","7491879")</f>
        <v>7491879</v>
      </c>
      <c r="B69" t="s">
        <v>67</v>
      </c>
      <c r="C69">
        <v>1995</v>
      </c>
    </row>
    <row r="70" spans="1:3" x14ac:dyDescent="0.2">
      <c r="A70" s="2" t="str">
        <f>HYPERLINK("https://pubmed.ncbi.nlm.nih.gov/7491891","7491891")</f>
        <v>7491891</v>
      </c>
      <c r="B70" t="s">
        <v>68</v>
      </c>
      <c r="C70">
        <v>1995</v>
      </c>
    </row>
    <row r="71" spans="1:3" x14ac:dyDescent="0.2">
      <c r="A71" s="2" t="str">
        <f>HYPERLINK("https://pubmed.ncbi.nlm.nih.gov/9163008","9163008")</f>
        <v>9163008</v>
      </c>
      <c r="B71" t="s">
        <v>69</v>
      </c>
      <c r="C71">
        <v>1996</v>
      </c>
    </row>
    <row r="72" spans="1:3" x14ac:dyDescent="0.2">
      <c r="A72" s="2" t="str">
        <f>HYPERLINK("https://pubmed.ncbi.nlm.nih.gov/9163008","9163008")</f>
        <v>9163008</v>
      </c>
      <c r="B72" t="s">
        <v>69</v>
      </c>
      <c r="C72">
        <v>1996</v>
      </c>
    </row>
    <row r="73" spans="1:3" x14ac:dyDescent="0.2">
      <c r="A73" s="2" t="str">
        <f>HYPERLINK("https://pubmed.ncbi.nlm.nih.gov/8880041","8880041")</f>
        <v>8880041</v>
      </c>
      <c r="B73" t="s">
        <v>70</v>
      </c>
      <c r="C73">
        <v>1996</v>
      </c>
    </row>
    <row r="74" spans="1:3" x14ac:dyDescent="0.2">
      <c r="A74" s="2" t="str">
        <f>HYPERLINK("https://pubmed.ncbi.nlm.nih.gov/8880041","8880041")</f>
        <v>8880041</v>
      </c>
      <c r="B74" t="s">
        <v>70</v>
      </c>
      <c r="C74">
        <v>1996</v>
      </c>
    </row>
    <row r="75" spans="1:3" x14ac:dyDescent="0.2">
      <c r="A75" s="2" t="str">
        <f>HYPERLINK("https://pubmed.ncbi.nlm.nih.gov/8914949","8914949")</f>
        <v>8914949</v>
      </c>
      <c r="B75" t="s">
        <v>71</v>
      </c>
      <c r="C75">
        <v>1996</v>
      </c>
    </row>
    <row r="76" spans="1:3" x14ac:dyDescent="0.2">
      <c r="A76" s="2" t="str">
        <f>HYPERLINK("https://pubmed.ncbi.nlm.nih.gov/8914949","8914949")</f>
        <v>8914949</v>
      </c>
      <c r="B76" t="s">
        <v>71</v>
      </c>
      <c r="C76">
        <v>1996</v>
      </c>
    </row>
    <row r="77" spans="1:3" x14ac:dyDescent="0.2">
      <c r="A77" s="2" t="str">
        <f>HYPERLINK("https://pubmed.ncbi.nlm.nih.gov/8933125","8933125")</f>
        <v>8933125</v>
      </c>
      <c r="B77" t="s">
        <v>72</v>
      </c>
      <c r="C77">
        <v>1996</v>
      </c>
    </row>
    <row r="78" spans="1:3" x14ac:dyDescent="0.2">
      <c r="A78" s="2" t="str">
        <f>HYPERLINK("https://pubmed.ncbi.nlm.nih.gov/8933125","8933125")</f>
        <v>8933125</v>
      </c>
      <c r="B78" t="s">
        <v>72</v>
      </c>
      <c r="C78">
        <v>1996</v>
      </c>
    </row>
    <row r="79" spans="1:3" x14ac:dyDescent="0.2">
      <c r="A79" s="2" t="str">
        <f>HYPERLINK("https://pubmed.ncbi.nlm.nih.gov/9001371","9001371")</f>
        <v>9001371</v>
      </c>
      <c r="B79" t="s">
        <v>73</v>
      </c>
      <c r="C79">
        <v>1996</v>
      </c>
    </row>
    <row r="80" spans="1:3" x14ac:dyDescent="0.2">
      <c r="A80" s="2" t="str">
        <f>HYPERLINK("https://pubmed.ncbi.nlm.nih.gov/9001371","9001371")</f>
        <v>9001371</v>
      </c>
      <c r="B80" t="s">
        <v>73</v>
      </c>
      <c r="C80">
        <v>1996</v>
      </c>
    </row>
    <row r="81" spans="1:3" x14ac:dyDescent="0.2">
      <c r="A81" s="2" t="str">
        <f>HYPERLINK("https://pubmed.ncbi.nlm.nih.gov/9304226","9304226")</f>
        <v>9304226</v>
      </c>
      <c r="B81" t="s">
        <v>74</v>
      </c>
      <c r="C81">
        <v>1997</v>
      </c>
    </row>
    <row r="82" spans="1:3" x14ac:dyDescent="0.2">
      <c r="A82" s="2" t="str">
        <f>HYPERLINK("https://pubmed.ncbi.nlm.nih.gov/9304226","9304226")</f>
        <v>9304226</v>
      </c>
      <c r="B82" t="s">
        <v>74</v>
      </c>
      <c r="C82">
        <v>1997</v>
      </c>
    </row>
    <row r="83" spans="1:3" x14ac:dyDescent="0.2">
      <c r="A83" s="2" t="str">
        <f>HYPERLINK("https://pubmed.ncbi.nlm.nih.gov/9252957","9252957")</f>
        <v>9252957</v>
      </c>
      <c r="B83" t="s">
        <v>75</v>
      </c>
      <c r="C83">
        <v>1997</v>
      </c>
    </row>
    <row r="84" spans="1:3" x14ac:dyDescent="0.2">
      <c r="A84" s="2" t="str">
        <f>HYPERLINK("https://pubmed.ncbi.nlm.nih.gov/9252957","9252957")</f>
        <v>9252957</v>
      </c>
      <c r="B84" t="s">
        <v>75</v>
      </c>
      <c r="C84">
        <v>1997</v>
      </c>
    </row>
    <row r="85" spans="1:3" x14ac:dyDescent="0.2">
      <c r="A85" s="2" t="str">
        <f>HYPERLINK("https://pubmed.ncbi.nlm.nih.gov/9250102","9250102")</f>
        <v>9250102</v>
      </c>
      <c r="B85" t="s">
        <v>76</v>
      </c>
      <c r="C85">
        <v>1997</v>
      </c>
    </row>
    <row r="86" spans="1:3" x14ac:dyDescent="0.2">
      <c r="A86" s="2" t="str">
        <f>HYPERLINK("https://pubmed.ncbi.nlm.nih.gov/9250102","9250102")</f>
        <v>9250102</v>
      </c>
      <c r="B86" t="s">
        <v>76</v>
      </c>
      <c r="C86">
        <v>1997</v>
      </c>
    </row>
    <row r="87" spans="1:3" x14ac:dyDescent="0.2">
      <c r="A87" s="2" t="str">
        <f>HYPERLINK("https://pubmed.ncbi.nlm.nih.gov/9301413","9301413")</f>
        <v>9301413</v>
      </c>
      <c r="B87" t="s">
        <v>77</v>
      </c>
      <c r="C87">
        <v>1997</v>
      </c>
    </row>
    <row r="88" spans="1:3" x14ac:dyDescent="0.2">
      <c r="A88" s="2" t="str">
        <f>HYPERLINK("https://pubmed.ncbi.nlm.nih.gov/9301413","9301413")</f>
        <v>9301413</v>
      </c>
      <c r="B88" t="s">
        <v>77</v>
      </c>
      <c r="C88">
        <v>1997</v>
      </c>
    </row>
    <row r="89" spans="1:3" x14ac:dyDescent="0.2">
      <c r="A89" s="2" t="str">
        <f>HYPERLINK("https://pubmed.ncbi.nlm.nih.gov/9280188","9280188")</f>
        <v>9280188</v>
      </c>
      <c r="B89" t="s">
        <v>78</v>
      </c>
      <c r="C89">
        <v>1997</v>
      </c>
    </row>
    <row r="90" spans="1:3" x14ac:dyDescent="0.2">
      <c r="A90" s="2" t="str">
        <f>HYPERLINK("https://pubmed.ncbi.nlm.nih.gov/9280188","9280188")</f>
        <v>9280188</v>
      </c>
      <c r="B90" t="s">
        <v>78</v>
      </c>
      <c r="C90">
        <v>1997</v>
      </c>
    </row>
    <row r="91" spans="1:3" x14ac:dyDescent="0.2">
      <c r="A91" s="2" t="str">
        <f>HYPERLINK("https://pubmed.ncbi.nlm.nih.gov/9308326","9308326")</f>
        <v>9308326</v>
      </c>
      <c r="B91" t="s">
        <v>79</v>
      </c>
      <c r="C91">
        <v>1997</v>
      </c>
    </row>
    <row r="92" spans="1:3" x14ac:dyDescent="0.2">
      <c r="A92" s="2" t="str">
        <f>HYPERLINK("https://pubmed.ncbi.nlm.nih.gov/9308326","9308326")</f>
        <v>9308326</v>
      </c>
      <c r="B92" t="s">
        <v>79</v>
      </c>
      <c r="C92">
        <v>1997</v>
      </c>
    </row>
    <row r="93" spans="1:3" x14ac:dyDescent="0.2">
      <c r="A93" s="2" t="str">
        <f>HYPERLINK("https://pubmed.ncbi.nlm.nih.gov/9397398","9397398")</f>
        <v>9397398</v>
      </c>
      <c r="B93" t="s">
        <v>80</v>
      </c>
      <c r="C93">
        <v>1997</v>
      </c>
    </row>
    <row r="94" spans="1:3" x14ac:dyDescent="0.2">
      <c r="A94" s="2" t="str">
        <f>HYPERLINK("https://pubmed.ncbi.nlm.nih.gov/9397398","9397398")</f>
        <v>9397398</v>
      </c>
      <c r="B94" t="s">
        <v>80</v>
      </c>
      <c r="C94">
        <v>1997</v>
      </c>
    </row>
    <row r="95" spans="1:3" x14ac:dyDescent="0.2">
      <c r="A95" s="2" t="str">
        <f>HYPERLINK("https://pubmed.ncbi.nlm.nih.gov/9466128","9466128")</f>
        <v>9466128</v>
      </c>
      <c r="B95" t="s">
        <v>81</v>
      </c>
      <c r="C95">
        <v>1997</v>
      </c>
    </row>
    <row r="96" spans="1:3" x14ac:dyDescent="0.2">
      <c r="A96" s="2" t="str">
        <f>HYPERLINK("https://pubmed.ncbi.nlm.nih.gov/9566646","9566646")</f>
        <v>9566646</v>
      </c>
      <c r="B96" t="s">
        <v>82</v>
      </c>
      <c r="C96">
        <v>1998</v>
      </c>
    </row>
    <row r="97" spans="1:3" x14ac:dyDescent="0.2">
      <c r="A97" s="2" t="str">
        <f>HYPERLINK("https://pubmed.ncbi.nlm.nih.gov/9590631","9590631")</f>
        <v>9590631</v>
      </c>
      <c r="B97" t="s">
        <v>83</v>
      </c>
      <c r="C97">
        <v>1998</v>
      </c>
    </row>
    <row r="98" spans="1:3" x14ac:dyDescent="0.2">
      <c r="A98" s="2" t="str">
        <f>HYPERLINK("https://pubmed.ncbi.nlm.nih.gov/9701178","9701178")</f>
        <v>9701178</v>
      </c>
      <c r="B98" t="s">
        <v>84</v>
      </c>
      <c r="C98">
        <v>1998</v>
      </c>
    </row>
    <row r="99" spans="1:3" x14ac:dyDescent="0.2">
      <c r="A99" s="2" t="str">
        <f>HYPERLINK("https://pubmed.ncbi.nlm.nih.gov/10463462","10463462")</f>
        <v>10463462</v>
      </c>
      <c r="B99" t="s">
        <v>85</v>
      </c>
      <c r="C99">
        <v>1999</v>
      </c>
    </row>
    <row r="100" spans="1:3" x14ac:dyDescent="0.2">
      <c r="A100" s="2" t="str">
        <f>HYPERLINK("https://pubmed.ncbi.nlm.nih.gov/10655954","10655954")</f>
        <v>10655954</v>
      </c>
      <c r="B100" t="s">
        <v>86</v>
      </c>
      <c r="C100">
        <v>1999</v>
      </c>
    </row>
    <row r="101" spans="1:3" x14ac:dyDescent="0.2">
      <c r="A101" s="2" t="str">
        <f>HYPERLINK("https://pubmed.ncbi.nlm.nih.gov/10690163","10690163")</f>
        <v>10690163</v>
      </c>
      <c r="B101" t="s">
        <v>87</v>
      </c>
      <c r="C101">
        <v>1999</v>
      </c>
    </row>
    <row r="102" spans="1:3" x14ac:dyDescent="0.2">
      <c r="A102" s="2" t="str">
        <f>HYPERLINK("https://pubmed.ncbi.nlm.nih.gov/10745280","10745280")</f>
        <v>10745280</v>
      </c>
      <c r="B102" t="s">
        <v>88</v>
      </c>
      <c r="C102">
        <v>2000</v>
      </c>
    </row>
    <row r="103" spans="1:3" x14ac:dyDescent="0.2">
      <c r="A103" s="2" t="str">
        <f>HYPERLINK("https://pubmed.ncbi.nlm.nih.gov/10749029","10749029")</f>
        <v>10749029</v>
      </c>
      <c r="B103" t="s">
        <v>89</v>
      </c>
      <c r="C103">
        <v>1999</v>
      </c>
    </row>
    <row r="104" spans="1:3" x14ac:dyDescent="0.2">
      <c r="A104" s="2" t="str">
        <f>HYPERLINK("https://pubmed.ncbi.nlm.nih.gov/10753557","10753557")</f>
        <v>10753557</v>
      </c>
      <c r="B104" t="s">
        <v>90</v>
      </c>
      <c r="C104">
        <v>2000</v>
      </c>
    </row>
    <row r="105" spans="1:3" x14ac:dyDescent="0.2">
      <c r="A105" s="2" t="str">
        <f>HYPERLINK("https://pubmed.ncbi.nlm.nih.gov/11115423","11115423")</f>
        <v>11115423</v>
      </c>
      <c r="B105" t="s">
        <v>91</v>
      </c>
      <c r="C105">
        <v>2001</v>
      </c>
    </row>
    <row r="106" spans="1:3" x14ac:dyDescent="0.2">
      <c r="A106" s="2" t="str">
        <f>HYPERLINK("https://pubmed.ncbi.nlm.nih.gov/11214732","11214732")</f>
        <v>11214732</v>
      </c>
      <c r="B106" t="s">
        <v>92</v>
      </c>
      <c r="C106">
        <v>2001</v>
      </c>
    </row>
    <row r="107" spans="1:3" x14ac:dyDescent="0.2">
      <c r="A107" s="2" t="str">
        <f>HYPERLINK("https://pubmed.ncbi.nlm.nih.gov/11227030","11227030")</f>
        <v>11227030</v>
      </c>
      <c r="B107" t="s">
        <v>93</v>
      </c>
      <c r="C107">
        <v>2001</v>
      </c>
    </row>
    <row r="108" spans="1:3" x14ac:dyDescent="0.2">
      <c r="A108" s="2" t="str">
        <f>HYPERLINK("https://pubmed.ncbi.nlm.nih.gov/11428220","11428220")</f>
        <v>11428220</v>
      </c>
      <c r="B108" t="s">
        <v>94</v>
      </c>
      <c r="C108">
        <v>2001</v>
      </c>
    </row>
    <row r="109" spans="1:3" x14ac:dyDescent="0.2">
      <c r="A109" s="2" t="str">
        <f>HYPERLINK("https://pubmed.ncbi.nlm.nih.gov/12351465","12351465")</f>
        <v>12351465</v>
      </c>
      <c r="B109" t="s">
        <v>95</v>
      </c>
      <c r="C109">
        <v>2002</v>
      </c>
    </row>
    <row r="110" spans="1:3" x14ac:dyDescent="0.2">
      <c r="A110" s="2" t="str">
        <f>HYPERLINK("https://pubmed.ncbi.nlm.nih.gov/12499320","12499320")</f>
        <v>12499320</v>
      </c>
      <c r="B110" t="s">
        <v>96</v>
      </c>
      <c r="C110">
        <v>2003</v>
      </c>
    </row>
    <row r="111" spans="1:3" x14ac:dyDescent="0.2">
      <c r="A111" s="2" t="str">
        <f>HYPERLINK("https://pubmed.ncbi.nlm.nih.gov/12562865","12562865")</f>
        <v>12562865</v>
      </c>
      <c r="B111" t="s">
        <v>97</v>
      </c>
      <c r="C111">
        <v>2003</v>
      </c>
    </row>
    <row r="112" spans="1:3" x14ac:dyDescent="0.2">
      <c r="A112" s="2" t="str">
        <f>HYPERLINK("https://pubmed.ncbi.nlm.nih.gov/12618280","12618280")</f>
        <v>12618280</v>
      </c>
      <c r="B112" t="s">
        <v>98</v>
      </c>
      <c r="C112">
        <v>2003</v>
      </c>
    </row>
    <row r="113" spans="1:3" x14ac:dyDescent="0.2">
      <c r="A113" s="2" t="str">
        <f>HYPERLINK("https://pubmed.ncbi.nlm.nih.gov/12706135","12706135")</f>
        <v>12706135</v>
      </c>
      <c r="B113" t="s">
        <v>99</v>
      </c>
      <c r="C113">
        <v>2003</v>
      </c>
    </row>
    <row r="114" spans="1:3" x14ac:dyDescent="0.2">
      <c r="A114" s="2" t="str">
        <f>HYPERLINK("https://pubmed.ncbi.nlm.nih.gov/12947433","12947433")</f>
        <v>12947433</v>
      </c>
      <c r="B114" t="s">
        <v>100</v>
      </c>
      <c r="C114">
        <v>2003</v>
      </c>
    </row>
    <row r="115" spans="1:3" x14ac:dyDescent="0.2">
      <c r="A115" s="2" t="str">
        <f>HYPERLINK("https://pubmed.ncbi.nlm.nih.gov/14505813","14505813")</f>
        <v>14505813</v>
      </c>
      <c r="B115" t="s">
        <v>101</v>
      </c>
      <c r="C115">
        <v>2003</v>
      </c>
    </row>
    <row r="116" spans="1:3" x14ac:dyDescent="0.2">
      <c r="A116" s="2" t="str">
        <f>HYPERLINK("https://pubmed.ncbi.nlm.nih.gov/15113944","15113944")</f>
        <v>15113944</v>
      </c>
      <c r="B116" t="s">
        <v>102</v>
      </c>
      <c r="C116">
        <v>2004</v>
      </c>
    </row>
    <row r="117" spans="1:3" x14ac:dyDescent="0.2">
      <c r="A117" s="2" t="str">
        <f>HYPERLINK("https://pubmed.ncbi.nlm.nih.gov/15220949","15220949")</f>
        <v>15220949</v>
      </c>
      <c r="B117" t="s">
        <v>103</v>
      </c>
      <c r="C117">
        <v>2004</v>
      </c>
    </row>
    <row r="118" spans="1:3" x14ac:dyDescent="0.2">
      <c r="A118" s="2" t="str">
        <f>HYPERLINK("https://pubmed.ncbi.nlm.nih.gov/15656713","15656713")</f>
        <v>15656713</v>
      </c>
      <c r="B118" t="s">
        <v>104</v>
      </c>
      <c r="C118">
        <v>2004</v>
      </c>
    </row>
    <row r="119" spans="1:3" x14ac:dyDescent="0.2">
      <c r="A119" s="2" t="str">
        <f>HYPERLINK("https://pubmed.ncbi.nlm.nih.gov/16101670","16101670")</f>
        <v>16101670</v>
      </c>
      <c r="B119" t="s">
        <v>105</v>
      </c>
      <c r="C119">
        <v>2005</v>
      </c>
    </row>
    <row r="120" spans="1:3" x14ac:dyDescent="0.2">
      <c r="A120" s="2" t="str">
        <f>HYPERLINK("https://pubmed.ncbi.nlm.nih.gov/16365065","16365065")</f>
        <v>16365065</v>
      </c>
      <c r="B120" t="s">
        <v>106</v>
      </c>
      <c r="C120">
        <v>2006</v>
      </c>
    </row>
    <row r="121" spans="1:3" x14ac:dyDescent="0.2">
      <c r="A121" s="2" t="str">
        <f>HYPERLINK("https://pubmed.ncbi.nlm.nih.gov/16512939","16512939")</f>
        <v>16512939</v>
      </c>
      <c r="B121" t="s">
        <v>107</v>
      </c>
      <c r="C121">
        <v>2006</v>
      </c>
    </row>
    <row r="122" spans="1:3" x14ac:dyDescent="0.2">
      <c r="A122" s="2" t="str">
        <f>HYPERLINK("https://pubmed.ncbi.nlm.nih.gov/16601869","16601869")</f>
        <v>16601869</v>
      </c>
      <c r="B122" t="s">
        <v>108</v>
      </c>
      <c r="C122">
        <v>2006</v>
      </c>
    </row>
    <row r="123" spans="1:3" x14ac:dyDescent="0.2">
      <c r="A123" s="2" t="str">
        <f>HYPERLINK("https://pubmed.ncbi.nlm.nih.gov/16713391","16713391")</f>
        <v>16713391</v>
      </c>
      <c r="B123" t="s">
        <v>109</v>
      </c>
      <c r="C123">
        <v>2006</v>
      </c>
    </row>
    <row r="124" spans="1:3" x14ac:dyDescent="0.2">
      <c r="A124" s="2" t="str">
        <f>HYPERLINK("https://pubmed.ncbi.nlm.nih.gov/16822237","16822237")</f>
        <v>16822237</v>
      </c>
      <c r="B124" t="s">
        <v>110</v>
      </c>
      <c r="C124">
        <v>2006</v>
      </c>
    </row>
    <row r="125" spans="1:3" x14ac:dyDescent="0.2">
      <c r="A125" s="2" t="str">
        <f>HYPERLINK("https://pubmed.ncbi.nlm.nih.gov/16879829","16879829")</f>
        <v>16879829</v>
      </c>
      <c r="B125" t="s">
        <v>111</v>
      </c>
      <c r="C125">
        <v>2007</v>
      </c>
    </row>
    <row r="126" spans="1:3" x14ac:dyDescent="0.2">
      <c r="A126" s="2" t="str">
        <f>HYPERLINK("https://pubmed.ncbi.nlm.nih.gov/17134951","17134951")</f>
        <v>17134951</v>
      </c>
      <c r="B126" t="s">
        <v>112</v>
      </c>
      <c r="C126">
        <v>2007</v>
      </c>
    </row>
    <row r="127" spans="1:3" x14ac:dyDescent="0.2">
      <c r="A127" s="2" t="str">
        <f>HYPERLINK("https://pubmed.ncbi.nlm.nih.gov/17158440","17158440")</f>
        <v>17158440</v>
      </c>
      <c r="B127" t="s">
        <v>113</v>
      </c>
      <c r="C127">
        <v>2006</v>
      </c>
    </row>
    <row r="128" spans="1:3" x14ac:dyDescent="0.2">
      <c r="A128" s="2" t="str">
        <f>HYPERLINK("https://pubmed.ncbi.nlm.nih.gov/17234506","17234506")</f>
        <v>17234506</v>
      </c>
      <c r="B128" t="s">
        <v>114</v>
      </c>
      <c r="C128">
        <v>2007</v>
      </c>
    </row>
    <row r="129" spans="1:3" x14ac:dyDescent="0.2">
      <c r="A129" s="2" t="str">
        <f>HYPERLINK("https://pubmed.ncbi.nlm.nih.gov/17461697","17461697")</f>
        <v>17461697</v>
      </c>
      <c r="B129" t="s">
        <v>115</v>
      </c>
      <c r="C129">
        <v>2007</v>
      </c>
    </row>
    <row r="130" spans="1:3" x14ac:dyDescent="0.2">
      <c r="A130" s="2" t="str">
        <f>HYPERLINK("https://pubmed.ncbi.nlm.nih.gov/17635746","17635746")</f>
        <v>17635746</v>
      </c>
      <c r="B130" t="s">
        <v>116</v>
      </c>
      <c r="C130">
        <v>2007</v>
      </c>
    </row>
    <row r="131" spans="1:3" x14ac:dyDescent="0.2">
      <c r="A131" s="2" t="str">
        <f>HYPERLINK("https://pubmed.ncbi.nlm.nih.gov/17678567","17678567")</f>
        <v>17678567</v>
      </c>
      <c r="B131" t="s">
        <v>117</v>
      </c>
      <c r="C131">
        <v>2008</v>
      </c>
    </row>
    <row r="132" spans="1:3" x14ac:dyDescent="0.2">
      <c r="A132" s="2" t="str">
        <f>HYPERLINK("https://pubmed.ncbi.nlm.nih.gov/17704023","17704023")</f>
        <v>17704023</v>
      </c>
      <c r="B132" t="s">
        <v>118</v>
      </c>
      <c r="C132">
        <v>2007</v>
      </c>
    </row>
    <row r="133" spans="1:3" x14ac:dyDescent="0.2">
      <c r="A133" s="2" t="str">
        <f>HYPERLINK("https://pubmed.ncbi.nlm.nih.gov/18046087","18046087")</f>
        <v>18046087</v>
      </c>
      <c r="B133" t="s">
        <v>119</v>
      </c>
      <c r="C133">
        <v>2007</v>
      </c>
    </row>
    <row r="134" spans="1:3" x14ac:dyDescent="0.2">
      <c r="A134" s="2" t="str">
        <f>HYPERLINK("https://pubmed.ncbi.nlm.nih.gov/23105728","23105728")</f>
        <v>23105728</v>
      </c>
      <c r="B134" t="s">
        <v>120</v>
      </c>
      <c r="C134">
        <v>2008</v>
      </c>
    </row>
    <row r="135" spans="1:3" x14ac:dyDescent="0.2">
      <c r="A135" s="2" t="str">
        <f>HYPERLINK("https://pubmed.ncbi.nlm.nih.gov/18242615","18242615")</f>
        <v>18242615</v>
      </c>
      <c r="B135" t="s">
        <v>121</v>
      </c>
      <c r="C135">
        <v>2008</v>
      </c>
    </row>
    <row r="136" spans="1:3" x14ac:dyDescent="0.2">
      <c r="A136" s="2" t="str">
        <f>HYPERLINK("https://pubmed.ncbi.nlm.nih.gov/18348080","18348080")</f>
        <v>18348080</v>
      </c>
      <c r="B136" t="s">
        <v>122</v>
      </c>
      <c r="C136">
        <v>2008</v>
      </c>
    </row>
    <row r="137" spans="1:3" x14ac:dyDescent="0.2">
      <c r="A137" s="2" t="str">
        <f>HYPERLINK("https://pubmed.ncbi.nlm.nih.gov/18460481","18460481")</f>
        <v>18460481</v>
      </c>
      <c r="B137" t="s">
        <v>123</v>
      </c>
      <c r="C137">
        <v>2008</v>
      </c>
    </row>
    <row r="138" spans="1:3" x14ac:dyDescent="0.2">
      <c r="A138" s="2" t="str">
        <f>HYPERLINK("https://pubmed.ncbi.nlm.nih.gov/18491311","18491311")</f>
        <v>18491311</v>
      </c>
      <c r="B138" t="s">
        <v>124</v>
      </c>
      <c r="C138">
        <v>2008</v>
      </c>
    </row>
    <row r="139" spans="1:3" x14ac:dyDescent="0.2">
      <c r="A139" s="2" t="str">
        <f>HYPERLINK("https://pubmed.ncbi.nlm.nih.gov/18492834","18492834")</f>
        <v>18492834</v>
      </c>
      <c r="B139" t="s">
        <v>125</v>
      </c>
      <c r="C139">
        <v>2008</v>
      </c>
    </row>
    <row r="140" spans="1:3" x14ac:dyDescent="0.2">
      <c r="A140" s="2" t="str">
        <f>HYPERLINK("https://pubmed.ncbi.nlm.nih.gov/18550349","18550349")</f>
        <v>18550349</v>
      </c>
      <c r="B140" t="s">
        <v>126</v>
      </c>
      <c r="C140">
        <v>2008</v>
      </c>
    </row>
    <row r="141" spans="1:3" x14ac:dyDescent="0.2">
      <c r="A141" s="2" t="str">
        <f>HYPERLINK("https://pubmed.ncbi.nlm.nih.gov/18991244","18991244")</f>
        <v>18991244</v>
      </c>
      <c r="B141" t="s">
        <v>127</v>
      </c>
      <c r="C141">
        <v>2008</v>
      </c>
    </row>
    <row r="142" spans="1:3" x14ac:dyDescent="0.2">
      <c r="A142" s="2" t="str">
        <f>HYPERLINK("https://pubmed.ncbi.nlm.nih.gov/19030909","19030909")</f>
        <v>19030909</v>
      </c>
      <c r="B142" t="s">
        <v>128</v>
      </c>
      <c r="C142">
        <v>2009</v>
      </c>
    </row>
    <row r="143" spans="1:3" x14ac:dyDescent="0.2">
      <c r="A143" s="2" t="str">
        <f>HYPERLINK("https://pubmed.ncbi.nlm.nih.gov/19084376","19084376")</f>
        <v>19084376</v>
      </c>
      <c r="B143" t="s">
        <v>129</v>
      </c>
      <c r="C143">
        <v>2009</v>
      </c>
    </row>
    <row r="144" spans="1:3" x14ac:dyDescent="0.2">
      <c r="A144" s="2" t="str">
        <f>HYPERLINK("https://pubmed.ncbi.nlm.nih.gov/19255890","19255890")</f>
        <v>19255890</v>
      </c>
      <c r="B144" t="s">
        <v>130</v>
      </c>
      <c r="C144">
        <v>2009</v>
      </c>
    </row>
    <row r="145" spans="1:3" x14ac:dyDescent="0.2">
      <c r="A145" s="2" t="str">
        <f>HYPERLINK("https://pubmed.ncbi.nlm.nih.gov/19261730","19261730")</f>
        <v>19261730</v>
      </c>
      <c r="B145" t="s">
        <v>131</v>
      </c>
      <c r="C145">
        <v>2009</v>
      </c>
    </row>
    <row r="146" spans="1:3" x14ac:dyDescent="0.2">
      <c r="A146" s="2" t="str">
        <f>HYPERLINK("https://pubmed.ncbi.nlm.nih.gov/19339404","19339404")</f>
        <v>19339404</v>
      </c>
      <c r="B146" t="s">
        <v>132</v>
      </c>
      <c r="C146">
        <v>2009</v>
      </c>
    </row>
    <row r="147" spans="1:3" x14ac:dyDescent="0.2">
      <c r="A147" s="2" t="str">
        <f>HYPERLINK("https://pubmed.ncbi.nlm.nih.gov/19735180","19735180")</f>
        <v>19735180</v>
      </c>
      <c r="B147" t="s">
        <v>133</v>
      </c>
      <c r="C147">
        <v>2009</v>
      </c>
    </row>
    <row r="148" spans="1:3" x14ac:dyDescent="0.2">
      <c r="A148" s="2" t="str">
        <f>HYPERLINK("https://pubmed.ncbi.nlm.nih.gov/19748619","19748619")</f>
        <v>19748619</v>
      </c>
      <c r="B148" t="s">
        <v>134</v>
      </c>
      <c r="C148">
        <v>2010</v>
      </c>
    </row>
    <row r="149" spans="1:3" x14ac:dyDescent="0.2">
      <c r="A149" s="2" t="str">
        <f>HYPERLINK("https://pubmed.ncbi.nlm.nih.gov/19939650","19939650")</f>
        <v>19939650</v>
      </c>
      <c r="B149" t="s">
        <v>135</v>
      </c>
      <c r="C149">
        <v>2011</v>
      </c>
    </row>
    <row r="150" spans="1:3" x14ac:dyDescent="0.2">
      <c r="A150" s="2" t="str">
        <f>HYPERLINK("https://pubmed.ncbi.nlm.nih.gov/20196970","20196970")</f>
        <v>20196970</v>
      </c>
      <c r="B150" t="s">
        <v>136</v>
      </c>
      <c r="C150">
        <v>2010</v>
      </c>
    </row>
    <row r="151" spans="1:3" x14ac:dyDescent="0.2">
      <c r="A151" s="2" t="str">
        <f>HYPERLINK("https://pubmed.ncbi.nlm.nih.gov/20359723","20359723")</f>
        <v>20359723</v>
      </c>
      <c r="B151" t="s">
        <v>137</v>
      </c>
      <c r="C151">
        <v>2011</v>
      </c>
    </row>
    <row r="152" spans="1:3" x14ac:dyDescent="0.2">
      <c r="A152" s="2" t="str">
        <f>HYPERLINK("https://pubmed.ncbi.nlm.nih.gov/20594395","20594395")</f>
        <v>20594395</v>
      </c>
      <c r="B152" t="s">
        <v>138</v>
      </c>
      <c r="C152">
        <v>2010</v>
      </c>
    </row>
    <row r="153" spans="1:3" x14ac:dyDescent="0.2">
      <c r="A153" s="2" t="str">
        <f>HYPERLINK("https://pubmed.ncbi.nlm.nih.gov/20652432","20652432")</f>
        <v>20652432</v>
      </c>
      <c r="B153" t="s">
        <v>139</v>
      </c>
      <c r="C153">
        <v>2010</v>
      </c>
    </row>
    <row r="154" spans="1:3" x14ac:dyDescent="0.2">
      <c r="A154" s="2" t="str">
        <f>HYPERLINK("https://pubmed.ncbi.nlm.nih.gov/21159789","21159789")</f>
        <v>21159789</v>
      </c>
      <c r="B154" t="s">
        <v>140</v>
      </c>
      <c r="C154">
        <v>2011</v>
      </c>
    </row>
    <row r="155" spans="1:3" x14ac:dyDescent="0.2">
      <c r="A155" s="2" t="str">
        <f>HYPERLINK("https://pubmed.ncbi.nlm.nih.gov/21755327","21755327")</f>
        <v>21755327</v>
      </c>
      <c r="B155" t="s">
        <v>141</v>
      </c>
      <c r="C155">
        <v>2012</v>
      </c>
    </row>
    <row r="156" spans="1:3" x14ac:dyDescent="0.2">
      <c r="A156" s="2" t="str">
        <f>HYPERLINK("https://pubmed.ncbi.nlm.nih.gov/22472183","22472183")</f>
        <v>22472183</v>
      </c>
      <c r="B156" t="s">
        <v>142</v>
      </c>
      <c r="C156">
        <v>2012</v>
      </c>
    </row>
    <row r="157" spans="1:3" x14ac:dyDescent="0.2">
      <c r="A157" s="2" t="str">
        <f>HYPERLINK("https://pubmed.ncbi.nlm.nih.gov/22739369","22739369")</f>
        <v>22739369</v>
      </c>
      <c r="B157" t="s">
        <v>143</v>
      </c>
      <c r="C157">
        <v>2012</v>
      </c>
    </row>
    <row r="158" spans="1:3" x14ac:dyDescent="0.2">
      <c r="A158" s="2" t="str">
        <f>HYPERLINK("https://pubmed.ncbi.nlm.nih.gov/22748805","22748805")</f>
        <v>22748805</v>
      </c>
      <c r="B158" t="s">
        <v>144</v>
      </c>
      <c r="C158">
        <v>2013</v>
      </c>
    </row>
    <row r="159" spans="1:3" x14ac:dyDescent="0.2">
      <c r="A159" s="2" t="str">
        <f>HYPERLINK("https://pubmed.ncbi.nlm.nih.gov/22952598","22952598")</f>
        <v>22952598</v>
      </c>
      <c r="B159" t="s">
        <v>145</v>
      </c>
      <c r="C159">
        <v>2012</v>
      </c>
    </row>
    <row r="160" spans="1:3" x14ac:dyDescent="0.2">
      <c r="A160" s="2" t="str">
        <f>HYPERLINK("https://pubmed.ncbi.nlm.nih.gov/23017356","23017356")</f>
        <v>23017356</v>
      </c>
      <c r="B160" t="s">
        <v>146</v>
      </c>
      <c r="C160">
        <v>2012</v>
      </c>
    </row>
    <row r="161" spans="1:3" x14ac:dyDescent="0.2">
      <c r="A161" s="2" t="str">
        <f>HYPERLINK("https://pubmed.ncbi.nlm.nih.gov/23522836","23522836")</f>
        <v>23522836</v>
      </c>
      <c r="B161" t="s">
        <v>147</v>
      </c>
      <c r="C161">
        <v>2013</v>
      </c>
    </row>
    <row r="162" spans="1:3" x14ac:dyDescent="0.2">
      <c r="A162" s="2" t="str">
        <f>HYPERLINK("https://pubmed.ncbi.nlm.nih.gov/23565815","23565815")</f>
        <v>23565815</v>
      </c>
      <c r="B162" t="s">
        <v>148</v>
      </c>
      <c r="C162">
        <v>2013</v>
      </c>
    </row>
    <row r="163" spans="1:3" x14ac:dyDescent="0.2">
      <c r="A163" s="2" t="str">
        <f>HYPERLINK("https://pubmed.ncbi.nlm.nih.gov/23658423","23658423")</f>
        <v>23658423</v>
      </c>
      <c r="B163" t="s">
        <v>149</v>
      </c>
      <c r="C163">
        <v>2013</v>
      </c>
    </row>
    <row r="164" spans="1:3" x14ac:dyDescent="0.2">
      <c r="A164" s="2" t="str">
        <f>HYPERLINK("https://pubmed.ncbi.nlm.nih.gov/23796946","23796946")</f>
        <v>23796946</v>
      </c>
      <c r="B164" t="s">
        <v>150</v>
      </c>
      <c r="C164">
        <v>2014</v>
      </c>
    </row>
    <row r="165" spans="1:3" x14ac:dyDescent="0.2">
      <c r="A165" s="2" t="str">
        <f>HYPERLINK("https://pubmed.ncbi.nlm.nih.gov/23888318","23888318")</f>
        <v>23888318</v>
      </c>
      <c r="B165" t="s">
        <v>151</v>
      </c>
      <c r="C165">
        <v>2013</v>
      </c>
    </row>
    <row r="166" spans="1:3" x14ac:dyDescent="0.2">
      <c r="A166" s="2" t="str">
        <f>HYPERLINK("https://pubmed.ncbi.nlm.nih.gov/24124374","24124374")</f>
        <v>24124374</v>
      </c>
      <c r="B166" t="s">
        <v>152</v>
      </c>
      <c r="C166">
        <v>2013</v>
      </c>
    </row>
    <row r="167" spans="1:3" x14ac:dyDescent="0.2">
      <c r="A167" s="2" t="str">
        <f>HYPERLINK("https://pubmed.ncbi.nlm.nih.gov/24259553","24259553")</f>
        <v>24259553</v>
      </c>
      <c r="B167" t="s">
        <v>153</v>
      </c>
      <c r="C167">
        <v>2014</v>
      </c>
    </row>
    <row r="168" spans="1:3" x14ac:dyDescent="0.2">
      <c r="A168" s="2" t="str">
        <f>HYPERLINK("https://pubmed.ncbi.nlm.nih.gov/24304605","24304605")</f>
        <v>24304605</v>
      </c>
      <c r="B168" t="s">
        <v>154</v>
      </c>
      <c r="C168">
        <v>2013</v>
      </c>
    </row>
    <row r="169" spans="1:3" x14ac:dyDescent="0.2">
      <c r="A169" s="2" t="str">
        <f>HYPERLINK("https://pubmed.ncbi.nlm.nih.gov/24325472","24325472")</f>
        <v>24325472</v>
      </c>
      <c r="B169" t="s">
        <v>155</v>
      </c>
      <c r="C169">
        <v>2013</v>
      </c>
    </row>
    <row r="170" spans="1:3" x14ac:dyDescent="0.2">
      <c r="A170" s="2" t="str">
        <f>HYPERLINK("https://pubmed.ncbi.nlm.nih.gov/24673793","24673793")</f>
        <v>24673793</v>
      </c>
      <c r="B170" t="s">
        <v>156</v>
      </c>
      <c r="C170">
        <v>2014</v>
      </c>
    </row>
    <row r="171" spans="1:3" x14ac:dyDescent="0.2">
      <c r="A171" s="2" t="str">
        <f>HYPERLINK("https://pubmed.ncbi.nlm.nih.gov/24795503","24795503")</f>
        <v>24795503</v>
      </c>
      <c r="B171" t="s">
        <v>157</v>
      </c>
      <c r="C171">
        <v>2014</v>
      </c>
    </row>
    <row r="172" spans="1:3" x14ac:dyDescent="0.2">
      <c r="A172" s="2" t="str">
        <f>HYPERLINK("https://pubmed.ncbi.nlm.nih.gov/24795503","24795503")</f>
        <v>24795503</v>
      </c>
      <c r="B172" t="s">
        <v>157</v>
      </c>
      <c r="C172">
        <v>2014</v>
      </c>
    </row>
    <row r="173" spans="1:3" x14ac:dyDescent="0.2">
      <c r="A173" s="2" t="str">
        <f>HYPERLINK("https://pubmed.ncbi.nlm.nih.gov/24886291","24886291")</f>
        <v>24886291</v>
      </c>
      <c r="B173" t="s">
        <v>158</v>
      </c>
      <c r="C173">
        <v>2014</v>
      </c>
    </row>
    <row r="174" spans="1:3" x14ac:dyDescent="0.2">
      <c r="A174" s="2" t="str">
        <f>HYPERLINK("https://pubmed.ncbi.nlm.nih.gov/24886291","24886291")</f>
        <v>24886291</v>
      </c>
      <c r="B174" t="s">
        <v>158</v>
      </c>
      <c r="C174">
        <v>2014</v>
      </c>
    </row>
    <row r="175" spans="1:3" x14ac:dyDescent="0.2">
      <c r="A175" s="2" t="str">
        <f>HYPERLINK("https://pubmed.ncbi.nlm.nih.gov/25123060","25123060")</f>
        <v>25123060</v>
      </c>
      <c r="B175" t="s">
        <v>159</v>
      </c>
      <c r="C175">
        <v>2014</v>
      </c>
    </row>
    <row r="176" spans="1:3" x14ac:dyDescent="0.2">
      <c r="A176" s="2" t="str">
        <f>HYPERLINK("https://pubmed.ncbi.nlm.nih.gov/25123060","25123060")</f>
        <v>25123060</v>
      </c>
      <c r="B176" t="s">
        <v>159</v>
      </c>
      <c r="C176">
        <v>2014</v>
      </c>
    </row>
    <row r="177" spans="1:3" x14ac:dyDescent="0.2">
      <c r="A177" s="2" t="str">
        <f>HYPERLINK("https://pubmed.ncbi.nlm.nih.gov/25416681","25416681")</f>
        <v>25416681</v>
      </c>
      <c r="B177" t="s">
        <v>160</v>
      </c>
      <c r="C177">
        <v>2015</v>
      </c>
    </row>
    <row r="178" spans="1:3" x14ac:dyDescent="0.2">
      <c r="A178" s="2" t="str">
        <f>HYPERLINK("https://pubmed.ncbi.nlm.nih.gov/25458786","25458786")</f>
        <v>25458786</v>
      </c>
      <c r="B178" t="s">
        <v>161</v>
      </c>
      <c r="C178">
        <v>2014</v>
      </c>
    </row>
    <row r="179" spans="1:3" x14ac:dyDescent="0.2">
      <c r="A179" s="2" t="str">
        <f>HYPERLINK("https://pubmed.ncbi.nlm.nih.gov/25594166","25594166")</f>
        <v>25594166</v>
      </c>
      <c r="B179" t="s">
        <v>162</v>
      </c>
      <c r="C179">
        <v>2015</v>
      </c>
    </row>
    <row r="180" spans="1:3" x14ac:dyDescent="0.2">
      <c r="A180" s="2" t="str">
        <f>HYPERLINK("https://pubmed.ncbi.nlm.nih.gov/25689563","25689563")</f>
        <v>25689563</v>
      </c>
      <c r="B180" t="s">
        <v>163</v>
      </c>
      <c r="C180">
        <v>2015</v>
      </c>
    </row>
    <row r="181" spans="1:3" x14ac:dyDescent="0.2">
      <c r="A181" s="2" t="str">
        <f>HYPERLINK("https://pubmed.ncbi.nlm.nih.gov/25999682","25999682")</f>
        <v>25999682</v>
      </c>
      <c r="B181" t="s">
        <v>164</v>
      </c>
      <c r="C181">
        <v>2015</v>
      </c>
    </row>
    <row r="182" spans="1:3" x14ac:dyDescent="0.2">
      <c r="A182" s="2" t="str">
        <f>HYPERLINK("https://pubmed.ncbi.nlm.nih.gov/26016867","26016867")</f>
        <v>26016867</v>
      </c>
      <c r="B182" t="s">
        <v>165</v>
      </c>
      <c r="C182">
        <v>2015</v>
      </c>
    </row>
    <row r="183" spans="1:3" x14ac:dyDescent="0.2">
      <c r="A183" s="2" t="str">
        <f>HYPERLINK("https://pubmed.ncbi.nlm.nih.gov/26092372","26092372")</f>
        <v>26092372</v>
      </c>
      <c r="B183" t="s">
        <v>166</v>
      </c>
      <c r="C183">
        <v>2015</v>
      </c>
    </row>
    <row r="184" spans="1:3" x14ac:dyDescent="0.2">
      <c r="A184" s="2" t="str">
        <f>HYPERLINK("https://pubmed.ncbi.nlm.nih.gov/26537218","26537218")</f>
        <v>26537218</v>
      </c>
      <c r="B184" t="s">
        <v>167</v>
      </c>
      <c r="C184">
        <v>2015</v>
      </c>
    </row>
    <row r="185" spans="1:3" x14ac:dyDescent="0.2">
      <c r="A185" s="2" t="str">
        <f>HYPERLINK("https://pubmed.ncbi.nlm.nih.gov/26666303","26666303")</f>
        <v>26666303</v>
      </c>
      <c r="B185" t="s">
        <v>168</v>
      </c>
      <c r="C185">
        <v>2015</v>
      </c>
    </row>
    <row r="186" spans="1:3" x14ac:dyDescent="0.2">
      <c r="A186" s="2" t="str">
        <f>HYPERLINK("https://pubmed.ncbi.nlm.nih.gov/27281302","27281302")</f>
        <v>27281302</v>
      </c>
      <c r="B186" t="s">
        <v>169</v>
      </c>
      <c r="C186">
        <v>2016</v>
      </c>
    </row>
    <row r="187" spans="1:3" x14ac:dyDescent="0.2">
      <c r="A187" s="2" t="str">
        <f>HYPERLINK("https://pubmed.ncbi.nlm.nih.gov/27463412","27463412")</f>
        <v>27463412</v>
      </c>
      <c r="B187" t="s">
        <v>170</v>
      </c>
      <c r="C187">
        <v>2016</v>
      </c>
    </row>
    <row r="188" spans="1:3" x14ac:dyDescent="0.2">
      <c r="A188" s="2" t="str">
        <f>HYPERLINK("https://pubmed.ncbi.nlm.nih.gov/27733252","27733252")</f>
        <v>27733252</v>
      </c>
      <c r="B188" t="s">
        <v>171</v>
      </c>
      <c r="C188">
        <v>2016</v>
      </c>
    </row>
    <row r="189" spans="1:3" x14ac:dyDescent="0.2">
      <c r="A189" s="2" t="str">
        <f>HYPERLINK("https://pubmed.ncbi.nlm.nih.gov/18678826","18678826")</f>
        <v>18678826</v>
      </c>
      <c r="B189" t="s">
        <v>172</v>
      </c>
      <c r="C189">
        <v>2008</v>
      </c>
    </row>
    <row r="190" spans="1:3" x14ac:dyDescent="0.2">
      <c r="A190" s="2" t="str">
        <f>HYPERLINK("https://pubmed.ncbi.nlm.nih.gov/19549020","19549020")</f>
        <v>19549020</v>
      </c>
      <c r="B190" t="s">
        <v>173</v>
      </c>
      <c r="C190">
        <v>2009</v>
      </c>
    </row>
    <row r="191" spans="1:3" x14ac:dyDescent="0.2">
      <c r="A191" s="2" t="str">
        <f>HYPERLINK("https://pubmed.ncbi.nlm.nih.gov/20088810","20088810")</f>
        <v>20088810</v>
      </c>
      <c r="B191" t="s">
        <v>174</v>
      </c>
      <c r="C191">
        <v>2010</v>
      </c>
    </row>
    <row r="192" spans="1:3" x14ac:dyDescent="0.2">
      <c r="A192" s="2" t="str">
        <f>HYPERLINK("https://pubmed.ncbi.nlm.nih.gov/20434961","20434961")</f>
        <v>20434961</v>
      </c>
      <c r="B192" t="s">
        <v>175</v>
      </c>
      <c r="C192">
        <v>2010</v>
      </c>
    </row>
    <row r="193" spans="1:3" x14ac:dyDescent="0.2">
      <c r="A193" s="2" t="str">
        <f>HYPERLINK("https://pubmed.ncbi.nlm.nih.gov/22549511","22549511")</f>
        <v>22549511</v>
      </c>
      <c r="B193" t="s">
        <v>176</v>
      </c>
      <c r="C193">
        <v>2012</v>
      </c>
    </row>
    <row r="194" spans="1:3" x14ac:dyDescent="0.2">
      <c r="A194" s="2" t="str">
        <f>HYPERLINK("https://pubmed.ncbi.nlm.nih.gov/22715808","22715808")</f>
        <v>22715808</v>
      </c>
      <c r="B194" t="s">
        <v>177</v>
      </c>
      <c r="C194">
        <v>2013</v>
      </c>
    </row>
    <row r="195" spans="1:3" x14ac:dyDescent="0.2">
      <c r="A195" s="2" t="str">
        <f>HYPERLINK("https://pubmed.ncbi.nlm.nih.gov/23173831","23173831")</f>
        <v>23173831</v>
      </c>
      <c r="B195" t="s">
        <v>178</v>
      </c>
      <c r="C195">
        <v>2012</v>
      </c>
    </row>
    <row r="196" spans="1:3" x14ac:dyDescent="0.2">
      <c r="A196" s="2" t="str">
        <f>HYPERLINK("https://pubmed.ncbi.nlm.nih.gov/25565485","25565485")</f>
        <v>25565485</v>
      </c>
      <c r="B196" t="s">
        <v>179</v>
      </c>
      <c r="C196">
        <v>2015</v>
      </c>
    </row>
    <row r="197" spans="1:3" x14ac:dyDescent="0.2">
      <c r="A197" s="2" t="str">
        <f>HYPERLINK("https://pubmed.ncbi.nlm.nih.gov/26213579","26213579")</f>
        <v>26213579</v>
      </c>
      <c r="B197" t="s">
        <v>180</v>
      </c>
      <c r="C197">
        <v>2015</v>
      </c>
    </row>
    <row r="198" spans="1:3" x14ac:dyDescent="0.2">
      <c r="A198" s="2" t="str">
        <f>HYPERLINK("https://pubmed.ncbi.nlm.nih.gov/26812512","26812512")</f>
        <v>26812512</v>
      </c>
      <c r="B198" t="s">
        <v>181</v>
      </c>
      <c r="C198">
        <v>2016</v>
      </c>
    </row>
    <row r="199" spans="1:3" x14ac:dyDescent="0.2">
      <c r="A199" s="2" t="str">
        <f>HYPERLINK("https://pubmed.ncbi.nlm.nih.gov/26867200","26867200")</f>
        <v>26867200</v>
      </c>
      <c r="B199" t="s">
        <v>182</v>
      </c>
      <c r="C199">
        <v>2016</v>
      </c>
    </row>
    <row r="200" spans="1:3" x14ac:dyDescent="0.2">
      <c r="A200" s="2" t="str">
        <f>HYPERLINK("https://pubmed.ncbi.nlm.nih.gov/26890759","26890759")</f>
        <v>26890759</v>
      </c>
      <c r="B200" t="s">
        <v>183</v>
      </c>
      <c r="C200">
        <v>2016</v>
      </c>
    </row>
    <row r="201" spans="1:3" x14ac:dyDescent="0.2">
      <c r="A201" s="2" t="str">
        <f>HYPERLINK("https://pubmed.ncbi.nlm.nih.gov/6266735","6266735")</f>
        <v>6266735</v>
      </c>
      <c r="B201" t="s">
        <v>184</v>
      </c>
      <c r="C201">
        <v>1981</v>
      </c>
    </row>
    <row r="202" spans="1:3" x14ac:dyDescent="0.2">
      <c r="A202" s="2" t="str">
        <f>HYPERLINK("https://pubmed.ncbi.nlm.nih.gov/6118628","6118628")</f>
        <v>6118628</v>
      </c>
      <c r="B202" t="s">
        <v>185</v>
      </c>
      <c r="C202">
        <v>1981</v>
      </c>
    </row>
    <row r="203" spans="1:3" x14ac:dyDescent="0.2">
      <c r="A203" s="2" t="str">
        <f>HYPERLINK("https://pubmed.ncbi.nlm.nih.gov/6295686","6295686")</f>
        <v>6295686</v>
      </c>
      <c r="B203" t="s">
        <v>186</v>
      </c>
      <c r="C203">
        <v>1983</v>
      </c>
    </row>
    <row r="204" spans="1:3" x14ac:dyDescent="0.2">
      <c r="A204" s="2" t="str">
        <f>HYPERLINK("https://pubmed.ncbi.nlm.nih.gov/6311694","6311694")</f>
        <v>6311694</v>
      </c>
      <c r="B204" t="s">
        <v>187</v>
      </c>
      <c r="C204">
        <v>1983</v>
      </c>
    </row>
    <row r="205" spans="1:3" x14ac:dyDescent="0.2">
      <c r="A205" s="2" t="str">
        <f>HYPERLINK("https://pubmed.ncbi.nlm.nih.gov/6636033","6636033")</f>
        <v>6636033</v>
      </c>
      <c r="B205" t="s">
        <v>188</v>
      </c>
      <c r="C205">
        <v>1983</v>
      </c>
    </row>
    <row r="206" spans="1:3" x14ac:dyDescent="0.2">
      <c r="A206" s="2" t="str">
        <f>HYPERLINK("https://pubmed.ncbi.nlm.nih.gov/3895595","3895595")</f>
        <v>3895595</v>
      </c>
      <c r="B206" t="s">
        <v>189</v>
      </c>
      <c r="C206">
        <v>1985</v>
      </c>
    </row>
    <row r="207" spans="1:3" x14ac:dyDescent="0.2">
      <c r="A207" s="2" t="str">
        <f>HYPERLINK("https://pubmed.ncbi.nlm.nih.gov/2872365","2872365")</f>
        <v>2872365</v>
      </c>
      <c r="B207" t="s">
        <v>190</v>
      </c>
      <c r="C207">
        <v>1986</v>
      </c>
    </row>
    <row r="208" spans="1:3" x14ac:dyDescent="0.2">
      <c r="A208" s="2" t="str">
        <f>HYPERLINK("https://pubmed.ncbi.nlm.nih.gov/3531705","3531705")</f>
        <v>3531705</v>
      </c>
      <c r="B208" t="s">
        <v>191</v>
      </c>
      <c r="C208">
        <v>1986</v>
      </c>
    </row>
    <row r="209" spans="1:3" x14ac:dyDescent="0.2">
      <c r="A209" s="2" t="str">
        <f>HYPERLINK("https://pubmed.ncbi.nlm.nih.gov/2821970","2821970")</f>
        <v>2821970</v>
      </c>
      <c r="B209" t="s">
        <v>192</v>
      </c>
      <c r="C209">
        <v>1987</v>
      </c>
    </row>
    <row r="210" spans="1:3" x14ac:dyDescent="0.2">
      <c r="A210" s="2" t="str">
        <f>HYPERLINK("https://pubmed.ncbi.nlm.nih.gov/3028131","3028131")</f>
        <v>3028131</v>
      </c>
      <c r="B210" t="s">
        <v>193</v>
      </c>
      <c r="C210">
        <v>1987</v>
      </c>
    </row>
    <row r="211" spans="1:3" x14ac:dyDescent="0.2">
      <c r="A211" s="2" t="str">
        <f>HYPERLINK("https://pubmed.ncbi.nlm.nih.gov/3548735","3548735")</f>
        <v>3548735</v>
      </c>
      <c r="B211" t="s">
        <v>194</v>
      </c>
      <c r="C211">
        <v>1987</v>
      </c>
    </row>
    <row r="212" spans="1:3" x14ac:dyDescent="0.2">
      <c r="A212" s="2" t="str">
        <f>HYPERLINK("https://pubmed.ncbi.nlm.nih.gov/3692904","3692904")</f>
        <v>3692904</v>
      </c>
      <c r="B212" t="s">
        <v>195</v>
      </c>
      <c r="C212">
        <v>1987</v>
      </c>
    </row>
    <row r="213" spans="1:3" x14ac:dyDescent="0.2">
      <c r="A213" s="2" t="str">
        <f>HYPERLINK("https://pubmed.ncbi.nlm.nih.gov/3389204","3389204")</f>
        <v>3389204</v>
      </c>
      <c r="B213" t="s">
        <v>196</v>
      </c>
      <c r="C213">
        <v>1988</v>
      </c>
    </row>
    <row r="214" spans="1:3" x14ac:dyDescent="0.2">
      <c r="A214" s="2" t="str">
        <f>HYPERLINK("https://pubmed.ncbi.nlm.nih.gov/2539830","2539830")</f>
        <v>2539830</v>
      </c>
      <c r="B214" t="s">
        <v>197</v>
      </c>
      <c r="C214">
        <v>1989</v>
      </c>
    </row>
    <row r="215" spans="1:3" x14ac:dyDescent="0.2">
      <c r="A215" s="2" t="str">
        <f>HYPERLINK("https://pubmed.ncbi.nlm.nih.gov/2332143","2332143")</f>
        <v>2332143</v>
      </c>
      <c r="B215" t="s">
        <v>198</v>
      </c>
      <c r="C215">
        <v>1990</v>
      </c>
    </row>
    <row r="216" spans="1:3" x14ac:dyDescent="0.2">
      <c r="A216" s="2" t="str">
        <f>HYPERLINK("https://pubmed.ncbi.nlm.nih.gov/2109371","2109371")</f>
        <v>2109371</v>
      </c>
      <c r="B216" t="s">
        <v>199</v>
      </c>
      <c r="C216">
        <v>1990</v>
      </c>
    </row>
    <row r="217" spans="1:3" x14ac:dyDescent="0.2">
      <c r="A217" s="2" t="str">
        <f>HYPERLINK("https://pubmed.ncbi.nlm.nih.gov/2110678","2110678")</f>
        <v>2110678</v>
      </c>
      <c r="B217" t="s">
        <v>200</v>
      </c>
      <c r="C217">
        <v>1990</v>
      </c>
    </row>
    <row r="218" spans="1:3" x14ac:dyDescent="0.2">
      <c r="A218" s="2" t="str">
        <f>HYPERLINK("https://pubmed.ncbi.nlm.nih.gov/2137803","2137803")</f>
        <v>2137803</v>
      </c>
      <c r="B218" t="s">
        <v>201</v>
      </c>
      <c r="C218">
        <v>1990</v>
      </c>
    </row>
    <row r="219" spans="1:3" x14ac:dyDescent="0.2">
      <c r="A219" s="2" t="str">
        <f>HYPERLINK("https://pubmed.ncbi.nlm.nih.gov/2341828","2341828")</f>
        <v>2341828</v>
      </c>
      <c r="B219" t="s">
        <v>202</v>
      </c>
      <c r="C219">
        <v>1990</v>
      </c>
    </row>
    <row r="220" spans="1:3" x14ac:dyDescent="0.2">
      <c r="A220" s="2" t="str">
        <f>HYPERLINK("https://pubmed.ncbi.nlm.nih.gov/2141757","2141757")</f>
        <v>2141757</v>
      </c>
      <c r="B220" t="s">
        <v>203</v>
      </c>
      <c r="C220">
        <v>1990</v>
      </c>
    </row>
    <row r="221" spans="1:3" x14ac:dyDescent="0.2">
      <c r="A221" s="2" t="str">
        <f>HYPERLINK("https://pubmed.ncbi.nlm.nih.gov/2282693","2282693")</f>
        <v>2282693</v>
      </c>
      <c r="B221" t="s">
        <v>204</v>
      </c>
      <c r="C221">
        <v>1990</v>
      </c>
    </row>
    <row r="222" spans="1:3" x14ac:dyDescent="0.2">
      <c r="A222" s="2" t="str">
        <f>HYPERLINK("https://pubmed.ncbi.nlm.nih.gov/1987991","1987991")</f>
        <v>1987991</v>
      </c>
      <c r="B222" t="s">
        <v>205</v>
      </c>
      <c r="C222">
        <v>1991</v>
      </c>
    </row>
    <row r="223" spans="1:3" x14ac:dyDescent="0.2">
      <c r="A223" s="2" t="str">
        <f>HYPERLINK("https://pubmed.ncbi.nlm.nih.gov/1904973","1904973")</f>
        <v>1904973</v>
      </c>
      <c r="B223" t="s">
        <v>206</v>
      </c>
      <c r="C223">
        <v>1991</v>
      </c>
    </row>
    <row r="224" spans="1:3" x14ac:dyDescent="0.2">
      <c r="A224" s="2" t="str">
        <f>HYPERLINK("https://pubmed.ncbi.nlm.nih.gov/2010565","2010565")</f>
        <v>2010565</v>
      </c>
      <c r="B224" t="s">
        <v>207</v>
      </c>
      <c r="C224">
        <v>1991</v>
      </c>
    </row>
    <row r="225" spans="1:3" x14ac:dyDescent="0.2">
      <c r="A225" s="2" t="str">
        <f>HYPERLINK("https://pubmed.ncbi.nlm.nih.gov/1768764","1768764")</f>
        <v>1768764</v>
      </c>
      <c r="B225" t="s">
        <v>208</v>
      </c>
      <c r="C225">
        <v>1991</v>
      </c>
    </row>
    <row r="226" spans="1:3" x14ac:dyDescent="0.2">
      <c r="A226" s="2" t="str">
        <f>HYPERLINK("https://pubmed.ncbi.nlm.nih.gov/1858697","1858697")</f>
        <v>1858697</v>
      </c>
      <c r="B226" t="s">
        <v>209</v>
      </c>
      <c r="C226">
        <v>1991</v>
      </c>
    </row>
    <row r="227" spans="1:3" x14ac:dyDescent="0.2">
      <c r="A227" s="2" t="str">
        <f>HYPERLINK("https://pubmed.ncbi.nlm.nih.gov/1811337","1811337")</f>
        <v>1811337</v>
      </c>
      <c r="B227" t="s">
        <v>210</v>
      </c>
      <c r="C227">
        <v>1991</v>
      </c>
    </row>
    <row r="228" spans="1:3" x14ac:dyDescent="0.2">
      <c r="A228" s="2" t="str">
        <f>HYPERLINK("https://pubmed.ncbi.nlm.nih.gov/1413984","1413984")</f>
        <v>1413984</v>
      </c>
      <c r="B228" t="s">
        <v>211</v>
      </c>
      <c r="C228">
        <v>1992</v>
      </c>
    </row>
    <row r="229" spans="1:3" x14ac:dyDescent="0.2">
      <c r="A229" s="2" t="str">
        <f>HYPERLINK("https://pubmed.ncbi.nlm.nih.gov/1448789","1448789")</f>
        <v>1448789</v>
      </c>
      <c r="B229" t="s">
        <v>212</v>
      </c>
      <c r="C229">
        <v>1992</v>
      </c>
    </row>
    <row r="230" spans="1:3" x14ac:dyDescent="0.2">
      <c r="A230" s="2" t="str">
        <f>HYPERLINK("https://pubmed.ncbi.nlm.nih.gov/1390591","1390591")</f>
        <v>1390591</v>
      </c>
      <c r="B230" t="s">
        <v>213</v>
      </c>
      <c r="C230">
        <v>1992</v>
      </c>
    </row>
    <row r="231" spans="1:3" x14ac:dyDescent="0.2">
      <c r="A231" s="2" t="str">
        <f>HYPERLINK("https://pubmed.ncbi.nlm.nih.gov/1459169","1459169")</f>
        <v>1459169</v>
      </c>
      <c r="B231" t="s">
        <v>214</v>
      </c>
      <c r="C231">
        <v>1992</v>
      </c>
    </row>
    <row r="232" spans="1:3" x14ac:dyDescent="0.2">
      <c r="A232" s="2" t="str">
        <f>HYPERLINK("https://pubmed.ncbi.nlm.nih.gov/8424584","8424584")</f>
        <v>8424584</v>
      </c>
      <c r="B232" t="s">
        <v>215</v>
      </c>
      <c r="C232">
        <v>1993</v>
      </c>
    </row>
    <row r="233" spans="1:3" x14ac:dyDescent="0.2">
      <c r="A233" s="2" t="str">
        <f>HYPERLINK("https://pubmed.ncbi.nlm.nih.gov/8424584","8424584")</f>
        <v>8424584</v>
      </c>
      <c r="B233" t="s">
        <v>215</v>
      </c>
      <c r="C233">
        <v>1993</v>
      </c>
    </row>
    <row r="234" spans="1:3" x14ac:dyDescent="0.2">
      <c r="A234" s="2" t="str">
        <f>HYPERLINK("https://pubmed.ncbi.nlm.nih.gov/8404785","8404785")</f>
        <v>8404785</v>
      </c>
      <c r="B234" t="s">
        <v>216</v>
      </c>
      <c r="C234">
        <v>1993</v>
      </c>
    </row>
    <row r="235" spans="1:3" x14ac:dyDescent="0.2">
      <c r="A235" s="2" t="str">
        <f>HYPERLINK("https://pubmed.ncbi.nlm.nih.gov/8404785","8404785")</f>
        <v>8404785</v>
      </c>
      <c r="B235" t="s">
        <v>216</v>
      </c>
      <c r="C235">
        <v>1993</v>
      </c>
    </row>
    <row r="236" spans="1:3" x14ac:dyDescent="0.2">
      <c r="A236" s="2" t="str">
        <f>HYPERLINK("https://pubmed.ncbi.nlm.nih.gov/8347146","8347146")</f>
        <v>8347146</v>
      </c>
      <c r="B236" t="s">
        <v>217</v>
      </c>
      <c r="C236">
        <v>1993</v>
      </c>
    </row>
    <row r="237" spans="1:3" x14ac:dyDescent="0.2">
      <c r="A237" s="2" t="str">
        <f>HYPERLINK("https://pubmed.ncbi.nlm.nih.gov/7908693","7908693")</f>
        <v>7908693</v>
      </c>
      <c r="B237" t="s">
        <v>218</v>
      </c>
      <c r="C237">
        <v>1994</v>
      </c>
    </row>
    <row r="238" spans="1:3" x14ac:dyDescent="0.2">
      <c r="A238" s="2" t="str">
        <f>HYPERLINK("https://pubmed.ncbi.nlm.nih.gov/7992239","7992239")</f>
        <v>7992239</v>
      </c>
      <c r="B238" t="s">
        <v>219</v>
      </c>
      <c r="C238">
        <v>1994</v>
      </c>
    </row>
    <row r="239" spans="1:3" x14ac:dyDescent="0.2">
      <c r="A239" s="2" t="str">
        <f>HYPERLINK("https://pubmed.ncbi.nlm.nih.gov/7878632","7878632")</f>
        <v>7878632</v>
      </c>
      <c r="B239" t="s">
        <v>220</v>
      </c>
      <c r="C239">
        <v>1994</v>
      </c>
    </row>
    <row r="240" spans="1:3" x14ac:dyDescent="0.2">
      <c r="A240" s="2" t="str">
        <f>HYPERLINK("https://pubmed.ncbi.nlm.nih.gov/7918310","7918310")</f>
        <v>7918310</v>
      </c>
      <c r="B240" t="s">
        <v>221</v>
      </c>
      <c r="C240">
        <v>1994</v>
      </c>
    </row>
    <row r="241" spans="1:3" x14ac:dyDescent="0.2">
      <c r="A241" s="2" t="str">
        <f>HYPERLINK("https://pubmed.ncbi.nlm.nih.gov/7863474","7863474")</f>
        <v>7863474</v>
      </c>
      <c r="B241" t="s">
        <v>222</v>
      </c>
      <c r="C241">
        <v>1994</v>
      </c>
    </row>
    <row r="242" spans="1:3" x14ac:dyDescent="0.2">
      <c r="A242" s="2" t="str">
        <f>HYPERLINK("https://pubmed.ncbi.nlm.nih.gov/7569731","7569731")</f>
        <v>7569731</v>
      </c>
      <c r="B242" t="s">
        <v>223</v>
      </c>
      <c r="C242">
        <v>1995</v>
      </c>
    </row>
    <row r="243" spans="1:3" x14ac:dyDescent="0.2">
      <c r="A243" s="2" t="str">
        <f>HYPERLINK("https://pubmed.ncbi.nlm.nih.gov/8614301","8614301")</f>
        <v>8614301</v>
      </c>
      <c r="B243" t="s">
        <v>224</v>
      </c>
      <c r="C243">
        <v>1995</v>
      </c>
    </row>
    <row r="244" spans="1:3" x14ac:dyDescent="0.2">
      <c r="A244" s="2" t="str">
        <f>HYPERLINK("https://pubmed.ncbi.nlm.nih.gov/8614301","8614301")</f>
        <v>8614301</v>
      </c>
      <c r="B244" t="s">
        <v>224</v>
      </c>
      <c r="C244">
        <v>1995</v>
      </c>
    </row>
    <row r="245" spans="1:3" x14ac:dyDescent="0.2">
      <c r="A245" s="2" t="str">
        <f>HYPERLINK("https://pubmed.ncbi.nlm.nih.gov/8720373","8720373")</f>
        <v>8720373</v>
      </c>
      <c r="B245" t="s">
        <v>225</v>
      </c>
      <c r="C245">
        <v>1996</v>
      </c>
    </row>
    <row r="246" spans="1:3" x14ac:dyDescent="0.2">
      <c r="A246" s="2" t="str">
        <f>HYPERLINK("https://pubmed.ncbi.nlm.nih.gov/8720373","8720373")</f>
        <v>8720373</v>
      </c>
      <c r="B246" t="s">
        <v>225</v>
      </c>
      <c r="C246">
        <v>1996</v>
      </c>
    </row>
    <row r="247" spans="1:3" x14ac:dyDescent="0.2">
      <c r="A247" s="2" t="str">
        <f>HYPERLINK("https://pubmed.ncbi.nlm.nih.gov/8888356","8888356")</f>
        <v>8888356</v>
      </c>
      <c r="B247" t="s">
        <v>226</v>
      </c>
      <c r="C247">
        <v>1996</v>
      </c>
    </row>
    <row r="248" spans="1:3" x14ac:dyDescent="0.2">
      <c r="A248" s="2" t="str">
        <f>HYPERLINK("https://pubmed.ncbi.nlm.nih.gov/8888356","8888356")</f>
        <v>8888356</v>
      </c>
      <c r="B248" t="s">
        <v>226</v>
      </c>
      <c r="C248">
        <v>1996</v>
      </c>
    </row>
    <row r="249" spans="1:3" x14ac:dyDescent="0.2">
      <c r="A249" s="2" t="str">
        <f>HYPERLINK("https://pubmed.ncbi.nlm.nih.gov/9430389","9430389")</f>
        <v>9430389</v>
      </c>
      <c r="B249" t="s">
        <v>227</v>
      </c>
      <c r="C249">
        <v>1997</v>
      </c>
    </row>
    <row r="250" spans="1:3" x14ac:dyDescent="0.2">
      <c r="A250" s="2" t="str">
        <f>HYPERLINK("https://pubmed.ncbi.nlm.nih.gov/9437183","9437183")</f>
        <v>9437183</v>
      </c>
      <c r="B250" t="s">
        <v>228</v>
      </c>
      <c r="C250">
        <v>1997</v>
      </c>
    </row>
    <row r="251" spans="1:3" x14ac:dyDescent="0.2">
      <c r="A251" s="2" t="str">
        <f>HYPERLINK("https://pubmed.ncbi.nlm.nih.gov/9442428","9442428")</f>
        <v>9442428</v>
      </c>
      <c r="B251" t="s">
        <v>229</v>
      </c>
      <c r="C251">
        <v>1997</v>
      </c>
    </row>
    <row r="252" spans="1:3" x14ac:dyDescent="0.2">
      <c r="A252" s="2" t="str">
        <f>HYPERLINK("https://pubmed.ncbi.nlm.nih.gov/10588467","10588467")</f>
        <v>10588467</v>
      </c>
      <c r="B252" t="s">
        <v>230</v>
      </c>
      <c r="C252">
        <v>1999</v>
      </c>
    </row>
    <row r="253" spans="1:3" x14ac:dyDescent="0.2">
      <c r="A253" s="2" t="str">
        <f>HYPERLINK("https://pubmed.ncbi.nlm.nih.gov/12871402","12871402")</f>
        <v>12871402</v>
      </c>
      <c r="B253" t="s">
        <v>231</v>
      </c>
      <c r="C253">
        <v>2003</v>
      </c>
    </row>
    <row r="254" spans="1:3" x14ac:dyDescent="0.2">
      <c r="A254" s="2" t="str">
        <f>HYPERLINK("https://pubmed.ncbi.nlm.nih.gov/15217806","15217806")</f>
        <v>15217806</v>
      </c>
      <c r="B254" t="s">
        <v>232</v>
      </c>
      <c r="C254">
        <v>2004</v>
      </c>
    </row>
    <row r="255" spans="1:3" x14ac:dyDescent="0.2">
      <c r="A255" s="2" t="str">
        <f>HYPERLINK("https://pubmed.ncbi.nlm.nih.gov/16482073","16482073")</f>
        <v>16482073</v>
      </c>
      <c r="B255" t="s">
        <v>233</v>
      </c>
      <c r="C255">
        <v>2006</v>
      </c>
    </row>
    <row r="256" spans="1:3" x14ac:dyDescent="0.2">
      <c r="A256" s="2" t="str">
        <f>HYPERLINK("https://pubmed.ncbi.nlm.nih.gov/17182793","17182793")</f>
        <v>17182793</v>
      </c>
      <c r="B256" t="s">
        <v>234</v>
      </c>
      <c r="C256">
        <v>2007</v>
      </c>
    </row>
    <row r="257" spans="1:3" x14ac:dyDescent="0.2">
      <c r="A257" s="2" t="str">
        <f>HYPERLINK("https://pubmed.ncbi.nlm.nih.gov/18258620","18258620")</f>
        <v>18258620</v>
      </c>
      <c r="B257" t="s">
        <v>235</v>
      </c>
      <c r="C257">
        <v>2008</v>
      </c>
    </row>
    <row r="258" spans="1:3" x14ac:dyDescent="0.2">
      <c r="A258" s="2" t="str">
        <f>HYPERLINK("https://pubmed.ncbi.nlm.nih.gov/18634706","18634706")</f>
        <v>18634706</v>
      </c>
      <c r="B258" t="s">
        <v>236</v>
      </c>
      <c r="C258">
        <v>2009</v>
      </c>
    </row>
    <row r="259" spans="1:3" x14ac:dyDescent="0.2">
      <c r="A259" s="2" t="str">
        <f>HYPERLINK("https://pubmed.ncbi.nlm.nih.gov/18841286","18841286")</f>
        <v>18841286</v>
      </c>
      <c r="B259" t="s">
        <v>237</v>
      </c>
      <c r="C259">
        <v>2008</v>
      </c>
    </row>
    <row r="260" spans="1:3" x14ac:dyDescent="0.2">
      <c r="A260" s="2" t="str">
        <f>HYPERLINK("https://pubmed.ncbi.nlm.nih.gov/22100606","22100606")</f>
        <v>22100606</v>
      </c>
      <c r="B260" t="s">
        <v>238</v>
      </c>
      <c r="C260">
        <v>2013</v>
      </c>
    </row>
    <row r="261" spans="1:3" x14ac:dyDescent="0.2">
      <c r="A261" s="2" t="str">
        <f>HYPERLINK("https://pubmed.ncbi.nlm.nih.gov/24616831","24616831")</f>
        <v>24616831</v>
      </c>
      <c r="B261" t="s">
        <v>239</v>
      </c>
      <c r="C261">
        <v>2014</v>
      </c>
    </row>
    <row r="262" spans="1:3" x14ac:dyDescent="0.2">
      <c r="A262" s="2" t="str">
        <f>HYPERLINK("https://pubmed.ncbi.nlm.nih.gov/24997005","24997005")</f>
        <v>24997005</v>
      </c>
      <c r="B262" t="s">
        <v>240</v>
      </c>
      <c r="C262">
        <v>2014</v>
      </c>
    </row>
    <row r="263" spans="1:3" x14ac:dyDescent="0.2">
      <c r="A263" s="2" t="str">
        <f>HYPERLINK("https://pubmed.ncbi.nlm.nih.gov/24997005","24997005")</f>
        <v>24997005</v>
      </c>
      <c r="B263" t="s">
        <v>240</v>
      </c>
      <c r="C263">
        <v>2014</v>
      </c>
    </row>
    <row r="264" spans="1:3" x14ac:dyDescent="0.2">
      <c r="A264" s="2" t="str">
        <f>HYPERLINK("https://pubmed.ncbi.nlm.nih.gov/26887420","26887420")</f>
        <v>26887420</v>
      </c>
      <c r="B264" t="s">
        <v>241</v>
      </c>
      <c r="C264">
        <v>2016</v>
      </c>
    </row>
    <row r="265" spans="1:3" x14ac:dyDescent="0.2">
      <c r="A265" s="2" t="str">
        <f>HYPERLINK("https://pubmed.ncbi.nlm.nih.gov/25144572","25144572")</f>
        <v>25144572</v>
      </c>
      <c r="B265" t="s">
        <v>242</v>
      </c>
      <c r="C265">
        <v>2014</v>
      </c>
    </row>
    <row r="266" spans="1:3" x14ac:dyDescent="0.2">
      <c r="A266" s="2" t="str">
        <f>HYPERLINK("https://pubmed.ncbi.nlm.nih.gov/25144572","25144572")</f>
        <v>25144572</v>
      </c>
      <c r="B266" t="s">
        <v>242</v>
      </c>
      <c r="C266">
        <v>2014</v>
      </c>
    </row>
    <row r="267" spans="1:3" x14ac:dyDescent="0.2">
      <c r="A267" s="2" t="str">
        <f>HYPERLINK("https://pubmed.ncbi.nlm.nih.gov/25355484","25355484")</f>
        <v>25355484</v>
      </c>
      <c r="B267" t="s">
        <v>243</v>
      </c>
      <c r="C267">
        <v>2014</v>
      </c>
    </row>
    <row r="268" spans="1:3" x14ac:dyDescent="0.2">
      <c r="A268" s="2" t="str">
        <f>HYPERLINK("https://pubmed.ncbi.nlm.nih.gov/25355484","25355484")</f>
        <v>25355484</v>
      </c>
      <c r="B268" t="s">
        <v>243</v>
      </c>
      <c r="C268">
        <v>2014</v>
      </c>
    </row>
    <row r="269" spans="1:3" x14ac:dyDescent="0.2">
      <c r="A269" s="2" t="str">
        <f>HYPERLINK("https://pubmed.ncbi.nlm.nih.gov/26059004","26059004")</f>
        <v>26059004</v>
      </c>
      <c r="B269" t="s">
        <v>244</v>
      </c>
      <c r="C269">
        <v>2015</v>
      </c>
    </row>
    <row r="270" spans="1:3" x14ac:dyDescent="0.2">
      <c r="A270" s="2" t="str">
        <f>HYPERLINK("https://pubmed.ncbi.nlm.nih.gov/26338453","26338453")</f>
        <v>26338453</v>
      </c>
      <c r="B270" t="s">
        <v>245</v>
      </c>
      <c r="C270">
        <v>2015</v>
      </c>
    </row>
    <row r="271" spans="1:3" x14ac:dyDescent="0.2">
      <c r="A271" s="2" t="str">
        <f>HYPERLINK("https://pubmed.ncbi.nlm.nih.gov/26407095","26407095")</f>
        <v>26407095</v>
      </c>
      <c r="B271" t="s">
        <v>246</v>
      </c>
      <c r="C271">
        <v>2015</v>
      </c>
    </row>
    <row r="272" spans="1:3" x14ac:dyDescent="0.2">
      <c r="A272" s="2" t="str">
        <f>HYPERLINK("https://pubmed.ncbi.nlm.nih.gov/26848570","26848570")</f>
        <v>26848570</v>
      </c>
      <c r="B272" t="s">
        <v>247</v>
      </c>
      <c r="C272">
        <v>2016</v>
      </c>
    </row>
    <row r="273" spans="1:3" x14ac:dyDescent="0.2">
      <c r="A273" s="2" t="str">
        <f>HYPERLINK("https://pubmed.ncbi.nlm.nih.gov/26957941","26957941")</f>
        <v>26957941</v>
      </c>
      <c r="B273" t="s">
        <v>248</v>
      </c>
      <c r="C273">
        <v>2016</v>
      </c>
    </row>
    <row r="274" spans="1:3" x14ac:dyDescent="0.2">
      <c r="A274" s="2" t="str">
        <f>HYPERLINK("https://pubmed.ncbi.nlm.nih.gov/27009278","27009278")</f>
        <v>27009278</v>
      </c>
      <c r="B274" t="s">
        <v>249</v>
      </c>
      <c r="C274">
        <v>2016</v>
      </c>
    </row>
    <row r="275" spans="1:3" x14ac:dyDescent="0.2">
      <c r="A275" s="2" t="str">
        <f>HYPERLINK("https://pubmed.ncbi.nlm.nih.gov/27179166","27179166")</f>
        <v>27179166</v>
      </c>
      <c r="B275" t="s">
        <v>250</v>
      </c>
      <c r="C275">
        <v>2016</v>
      </c>
    </row>
    <row r="276" spans="1:3" x14ac:dyDescent="0.2">
      <c r="A276" s="2" t="str">
        <f>HYPERLINK("https://pubmed.ncbi.nlm.nih.gov/27999850","27999850")</f>
        <v>27999850</v>
      </c>
      <c r="B276" t="s">
        <v>251</v>
      </c>
      <c r="C276">
        <v>2017</v>
      </c>
    </row>
    <row r="277" spans="1:3" x14ac:dyDescent="0.2">
      <c r="A277" s="2" t="str">
        <f>HYPERLINK("https://pubmed.ncbi.nlm.nih.gov/27999851","27999851")</f>
        <v>27999851</v>
      </c>
      <c r="B277" t="s">
        <v>252</v>
      </c>
      <c r="C277">
        <v>2017</v>
      </c>
    </row>
    <row r="278" spans="1:3" x14ac:dyDescent="0.2">
      <c r="A278" s="2" t="str">
        <f>HYPERLINK("https://pubmed.ncbi.nlm.nih.gov/16469141","16469141")</f>
        <v>16469141</v>
      </c>
      <c r="B278" t="s">
        <v>253</v>
      </c>
      <c r="C278">
        <v>2006</v>
      </c>
    </row>
    <row r="279" spans="1:3" x14ac:dyDescent="0.2">
      <c r="A279" s="2" t="str">
        <f>HYPERLINK("https://pubmed.ncbi.nlm.nih.gov/20196964","20196964")</f>
        <v>20196964</v>
      </c>
      <c r="B279" t="s">
        <v>254</v>
      </c>
      <c r="C279">
        <v>2010</v>
      </c>
    </row>
    <row r="280" spans="1:3" x14ac:dyDescent="0.2">
      <c r="A280" s="2" t="str">
        <f>HYPERLINK("https://pubmed.ncbi.nlm.nih.gov/26143741","26143741")</f>
        <v>26143741</v>
      </c>
      <c r="B280" t="s">
        <v>255</v>
      </c>
      <c r="C280">
        <v>2016</v>
      </c>
    </row>
    <row r="281" spans="1:3" x14ac:dyDescent="0.2">
      <c r="A281" s="2" t="str">
        <f>HYPERLINK("https://pubmed.ncbi.nlm.nih.gov/6437832","6437832")</f>
        <v>6437832</v>
      </c>
      <c r="B281" t="s">
        <v>256</v>
      </c>
      <c r="C281">
        <v>1984</v>
      </c>
    </row>
    <row r="282" spans="1:3" x14ac:dyDescent="0.2">
      <c r="A282" s="2" t="str">
        <f>HYPERLINK("https://pubmed.ncbi.nlm.nih.gov/8120709","8120709")</f>
        <v>8120709</v>
      </c>
      <c r="B282" t="s">
        <v>257</v>
      </c>
      <c r="C282">
        <v>1994</v>
      </c>
    </row>
    <row r="283" spans="1:3" x14ac:dyDescent="0.2">
      <c r="A283" s="2" t="str">
        <f>HYPERLINK("https://pubmed.ncbi.nlm.nih.gov/7549287","7549287")</f>
        <v>7549287</v>
      </c>
      <c r="B283" t="s">
        <v>258</v>
      </c>
      <c r="C283">
        <v>1995</v>
      </c>
    </row>
    <row r="284" spans="1:3" x14ac:dyDescent="0.2">
      <c r="A284" s="2" t="str">
        <f>HYPERLINK("https://pubmed.ncbi.nlm.nih.gov/8895156","8895156")</f>
        <v>8895156</v>
      </c>
      <c r="B284" t="s">
        <v>259</v>
      </c>
      <c r="C284">
        <v>1996</v>
      </c>
    </row>
    <row r="285" spans="1:3" x14ac:dyDescent="0.2">
      <c r="A285" s="2" t="str">
        <f>HYPERLINK("https://pubmed.ncbi.nlm.nih.gov/8895156","8895156")</f>
        <v>8895156</v>
      </c>
      <c r="B285" t="s">
        <v>259</v>
      </c>
      <c r="C285">
        <v>1996</v>
      </c>
    </row>
    <row r="286" spans="1:3" x14ac:dyDescent="0.2">
      <c r="A286" s="2" t="str">
        <f>HYPERLINK("https://pubmed.ncbi.nlm.nih.gov/9208393","9208393")</f>
        <v>9208393</v>
      </c>
      <c r="B286" t="s">
        <v>260</v>
      </c>
      <c r="C286">
        <v>1997</v>
      </c>
    </row>
    <row r="287" spans="1:3" x14ac:dyDescent="0.2">
      <c r="A287" s="2" t="str">
        <f>HYPERLINK("https://pubmed.ncbi.nlm.nih.gov/9208393","9208393")</f>
        <v>9208393</v>
      </c>
      <c r="B287" t="s">
        <v>260</v>
      </c>
      <c r="C287">
        <v>1997</v>
      </c>
    </row>
    <row r="288" spans="1:3" x14ac:dyDescent="0.2">
      <c r="A288" s="2" t="str">
        <f>HYPERLINK("https://pubmed.ncbi.nlm.nih.gov/9307933","9307933")</f>
        <v>9307933</v>
      </c>
      <c r="B288" t="s">
        <v>261</v>
      </c>
      <c r="C288">
        <v>1997</v>
      </c>
    </row>
    <row r="289" spans="1:3" x14ac:dyDescent="0.2">
      <c r="A289" s="2" t="str">
        <f>HYPERLINK("https://pubmed.ncbi.nlm.nih.gov/9307933","9307933")</f>
        <v>9307933</v>
      </c>
      <c r="B289" t="s">
        <v>261</v>
      </c>
      <c r="C289">
        <v>1997</v>
      </c>
    </row>
    <row r="290" spans="1:3" x14ac:dyDescent="0.2">
      <c r="A290" s="2" t="str">
        <f>HYPERLINK("https://pubmed.ncbi.nlm.nih.gov/10713313","10713313")</f>
        <v>10713313</v>
      </c>
      <c r="B290" t="s">
        <v>262</v>
      </c>
      <c r="C290">
        <v>2000</v>
      </c>
    </row>
    <row r="291" spans="1:3" x14ac:dyDescent="0.2">
      <c r="A291" s="2" t="str">
        <f>HYPERLINK("https://pubmed.ncbi.nlm.nih.gov/10941877","10941877")</f>
        <v>10941877</v>
      </c>
      <c r="B291" t="s">
        <v>263</v>
      </c>
      <c r="C291">
        <v>2000</v>
      </c>
    </row>
    <row r="292" spans="1:3" x14ac:dyDescent="0.2">
      <c r="A292" s="2" t="str">
        <f>HYPERLINK("https://pubmed.ncbi.nlm.nih.gov/11102555","11102555")</f>
        <v>11102555</v>
      </c>
      <c r="B292" t="s">
        <v>264</v>
      </c>
      <c r="C292">
        <v>2000</v>
      </c>
    </row>
    <row r="293" spans="1:3" x14ac:dyDescent="0.2">
      <c r="A293" s="2" t="str">
        <f>HYPERLINK("https://pubmed.ncbi.nlm.nih.gov/12145022","12145022")</f>
        <v>12145022</v>
      </c>
      <c r="B293" t="s">
        <v>265</v>
      </c>
      <c r="C293">
        <v>2002</v>
      </c>
    </row>
    <row r="294" spans="1:3" x14ac:dyDescent="0.2">
      <c r="A294" s="2" t="str">
        <f>HYPERLINK("https://pubmed.ncbi.nlm.nih.gov/12852710","12852710")</f>
        <v>12852710</v>
      </c>
      <c r="B294" t="s">
        <v>266</v>
      </c>
      <c r="C294">
        <v>2003</v>
      </c>
    </row>
    <row r="295" spans="1:3" x14ac:dyDescent="0.2">
      <c r="A295" s="2" t="str">
        <f>HYPERLINK("https://pubmed.ncbi.nlm.nih.gov/16809804","16809804")</f>
        <v>16809804</v>
      </c>
      <c r="B295" t="s">
        <v>267</v>
      </c>
      <c r="C295">
        <v>2006</v>
      </c>
    </row>
    <row r="296" spans="1:3" x14ac:dyDescent="0.2">
      <c r="A296" s="2" t="str">
        <f>HYPERLINK("https://pubmed.ncbi.nlm.nih.gov/17377770","17377770")</f>
        <v>17377770</v>
      </c>
      <c r="B296" t="s">
        <v>268</v>
      </c>
      <c r="C296">
        <v>2007</v>
      </c>
    </row>
    <row r="297" spans="1:3" x14ac:dyDescent="0.2">
      <c r="A297" s="2" t="str">
        <f>HYPERLINK("https://pubmed.ncbi.nlm.nih.gov/17912568","17912568")</f>
        <v>17912568</v>
      </c>
      <c r="B297" t="s">
        <v>269</v>
      </c>
      <c r="C297">
        <v>2008</v>
      </c>
    </row>
    <row r="298" spans="1:3" x14ac:dyDescent="0.2">
      <c r="A298" s="2" t="str">
        <f>HYPERLINK("https://pubmed.ncbi.nlm.nih.gov/19006470","19006470")</f>
        <v>19006470</v>
      </c>
      <c r="B298" t="s">
        <v>270</v>
      </c>
      <c r="C298">
        <v>2008</v>
      </c>
    </row>
    <row r="299" spans="1:3" x14ac:dyDescent="0.2">
      <c r="A299" s="2" t="str">
        <f>HYPERLINK("https://pubmed.ncbi.nlm.nih.gov/19006471","19006471")</f>
        <v>19006471</v>
      </c>
      <c r="B299" t="s">
        <v>271</v>
      </c>
      <c r="C299">
        <v>2008</v>
      </c>
    </row>
    <row r="300" spans="1:3" x14ac:dyDescent="0.2">
      <c r="A300" s="2" t="str">
        <f>HYPERLINK("https://pubmed.ncbi.nlm.nih.gov/20130095","20130095")</f>
        <v>20130095</v>
      </c>
      <c r="B300" t="s">
        <v>272</v>
      </c>
      <c r="C300">
        <v>2010</v>
      </c>
    </row>
    <row r="301" spans="1:3" x14ac:dyDescent="0.2">
      <c r="A301" s="2" t="str">
        <f>HYPERLINK("https://pubmed.ncbi.nlm.nih.gov/20831041","20831041")</f>
        <v>20831041</v>
      </c>
      <c r="B301" t="s">
        <v>273</v>
      </c>
      <c r="C301">
        <v>2010</v>
      </c>
    </row>
    <row r="302" spans="1:3" x14ac:dyDescent="0.2">
      <c r="A302" s="2" t="str">
        <f>HYPERLINK("https://pubmed.ncbi.nlm.nih.gov/21736782","21736782")</f>
        <v>21736782</v>
      </c>
      <c r="B302" t="s">
        <v>274</v>
      </c>
      <c r="C302">
        <v>2011</v>
      </c>
    </row>
    <row r="303" spans="1:3" x14ac:dyDescent="0.2">
      <c r="A303" s="2" t="str">
        <f>HYPERLINK("https://pubmed.ncbi.nlm.nih.gov/22136711","22136711")</f>
        <v>22136711</v>
      </c>
      <c r="B303" t="s">
        <v>275</v>
      </c>
      <c r="C303">
        <v>2012</v>
      </c>
    </row>
    <row r="304" spans="1:3" x14ac:dyDescent="0.2">
      <c r="A304" s="2" t="str">
        <f>HYPERLINK("https://pubmed.ncbi.nlm.nih.gov/22707261","22707261")</f>
        <v>22707261</v>
      </c>
      <c r="B304" t="s">
        <v>276</v>
      </c>
      <c r="C304">
        <v>2012</v>
      </c>
    </row>
    <row r="305" spans="1:3" x14ac:dyDescent="0.2">
      <c r="A305" s="2" t="str">
        <f>HYPERLINK("https://pubmed.ncbi.nlm.nih.gov/22970149","22970149")</f>
        <v>22970149</v>
      </c>
      <c r="B305" t="s">
        <v>277</v>
      </c>
      <c r="C305">
        <v>2012</v>
      </c>
    </row>
    <row r="306" spans="1:3" x14ac:dyDescent="0.2">
      <c r="A306" s="2" t="str">
        <f>HYPERLINK("https://pubmed.ncbi.nlm.nih.gov/24368552","24368552")</f>
        <v>24368552</v>
      </c>
      <c r="B306" t="s">
        <v>278</v>
      </c>
      <c r="C306">
        <v>2014</v>
      </c>
    </row>
    <row r="307" spans="1:3" x14ac:dyDescent="0.2">
      <c r="A307" s="2" t="str">
        <f>HYPERLINK("https://pubmed.ncbi.nlm.nih.gov/24570619","24570619")</f>
        <v>24570619</v>
      </c>
      <c r="B307" t="s">
        <v>279</v>
      </c>
      <c r="C307">
        <v>2014</v>
      </c>
    </row>
    <row r="308" spans="1:3" x14ac:dyDescent="0.2">
      <c r="A308" s="2" t="str">
        <f>HYPERLINK("https://pubmed.ncbi.nlm.nih.gov/26821227","26821227")</f>
        <v>26821227</v>
      </c>
      <c r="B308" t="s">
        <v>280</v>
      </c>
      <c r="C308">
        <v>2016</v>
      </c>
    </row>
    <row r="309" spans="1:3" x14ac:dyDescent="0.2">
      <c r="A309" s="2" t="str">
        <f>HYPERLINK("https://pubmed.ncbi.nlm.nih.gov/27085996","27085996")</f>
        <v>27085996</v>
      </c>
      <c r="B309" t="s">
        <v>281</v>
      </c>
      <c r="C309">
        <v>2016</v>
      </c>
    </row>
    <row r="310" spans="1:3" x14ac:dyDescent="0.2">
      <c r="A310" s="2" t="str">
        <f>HYPERLINK("https://pubmed.ncbi.nlm.nih.gov/27816052","27816052")</f>
        <v>27816052</v>
      </c>
      <c r="B310" t="s">
        <v>282</v>
      </c>
      <c r="C310">
        <v>2016</v>
      </c>
    </row>
    <row r="311" spans="1:3" x14ac:dyDescent="0.2">
      <c r="A311" s="2" t="str">
        <f>HYPERLINK("https://pubmed.ncbi.nlm.nih.gov/28197979","28197979")</f>
        <v>28197979</v>
      </c>
      <c r="B311" t="s">
        <v>283</v>
      </c>
      <c r="C311">
        <v>2017</v>
      </c>
    </row>
    <row r="312" spans="1:3" x14ac:dyDescent="0.2">
      <c r="A312" s="2" t="str">
        <f>HYPERLINK("https://pubmed.ncbi.nlm.nih.gov/9794989","9794989")</f>
        <v>9794989</v>
      </c>
      <c r="B312" t="s">
        <v>284</v>
      </c>
      <c r="C312">
        <v>1998</v>
      </c>
    </row>
    <row r="313" spans="1:3" x14ac:dyDescent="0.2">
      <c r="A313" s="2" t="str">
        <f>HYPERLINK("https://pubmed.ncbi.nlm.nih.gov/27166583","27166583")</f>
        <v>27166583</v>
      </c>
      <c r="B313" t="s">
        <v>285</v>
      </c>
      <c r="C313">
        <v>2016</v>
      </c>
    </row>
    <row r="314" spans="1:3" x14ac:dyDescent="0.2">
      <c r="A314" s="2" t="str">
        <f>HYPERLINK("https://pubmed.ncbi.nlm.nih.gov/28121722","28121722")</f>
        <v>28121722</v>
      </c>
      <c r="B314" t="s">
        <v>286</v>
      </c>
      <c r="C314">
        <v>2017</v>
      </c>
    </row>
    <row r="315" spans="1:3" x14ac:dyDescent="0.2">
      <c r="A315" s="2" t="str">
        <f>HYPERLINK("https://pubmed.ncbi.nlm.nih.gov/7647691","7647691")</f>
        <v>7647691</v>
      </c>
      <c r="B315" t="s">
        <v>287</v>
      </c>
      <c r="C315">
        <v>1995</v>
      </c>
    </row>
    <row r="316" spans="1:3" x14ac:dyDescent="0.2">
      <c r="A316" s="2" t="str">
        <f>HYPERLINK("https://pubmed.ncbi.nlm.nih.gov/9558749","9558749")</f>
        <v>9558749</v>
      </c>
      <c r="B316" t="s">
        <v>288</v>
      </c>
      <c r="C316">
        <v>1998</v>
      </c>
    </row>
    <row r="317" spans="1:3" x14ac:dyDescent="0.2">
      <c r="A317" s="2" t="str">
        <f>HYPERLINK("https://pubmed.ncbi.nlm.nih.gov/24150614","24150614")</f>
        <v>24150614</v>
      </c>
      <c r="B317" t="s">
        <v>289</v>
      </c>
      <c r="C317">
        <v>2011</v>
      </c>
    </row>
    <row r="318" spans="1:3" x14ac:dyDescent="0.2">
      <c r="A318" s="2" t="str">
        <f>HYPERLINK("https://pubmed.ncbi.nlm.nih.gov/21501117","21501117")</f>
        <v>21501117</v>
      </c>
      <c r="B318" t="s">
        <v>290</v>
      </c>
      <c r="C318">
        <v>2011</v>
      </c>
    </row>
    <row r="319" spans="1:3" x14ac:dyDescent="0.2">
      <c r="A319" s="2" t="str">
        <f>HYPERLINK("https://pubmed.ncbi.nlm.nih.gov/23474089","23474089")</f>
        <v>23474089</v>
      </c>
      <c r="B319" t="s">
        <v>291</v>
      </c>
      <c r="C319">
        <v>2013</v>
      </c>
    </row>
    <row r="320" spans="1:3" x14ac:dyDescent="0.2">
      <c r="A320" s="2" t="str">
        <f>HYPERLINK("https://pubmed.ncbi.nlm.nih.gov/23761646","23761646")</f>
        <v>23761646</v>
      </c>
      <c r="B320" t="s">
        <v>292</v>
      </c>
      <c r="C320">
        <v>2013</v>
      </c>
    </row>
    <row r="321" spans="1:3" x14ac:dyDescent="0.2">
      <c r="A321" s="2" t="str">
        <f>HYPERLINK("https://pubmed.ncbi.nlm.nih.gov/24215858","24215858")</f>
        <v>24215858</v>
      </c>
      <c r="B321" t="s">
        <v>293</v>
      </c>
      <c r="C321">
        <v>2014</v>
      </c>
    </row>
    <row r="322" spans="1:3" x14ac:dyDescent="0.2">
      <c r="A322" s="2" t="str">
        <f>HYPERLINK("https://pubmed.ncbi.nlm.nih.gov/8224635","8224635")</f>
        <v>8224635</v>
      </c>
      <c r="B322" t="s">
        <v>294</v>
      </c>
      <c r="C322">
        <v>1993</v>
      </c>
    </row>
    <row r="323" spans="1:3" x14ac:dyDescent="0.2">
      <c r="A323" s="2" t="str">
        <f>HYPERLINK("https://pubmed.ncbi.nlm.nih.gov/8850216","8850216")</f>
        <v>8850216</v>
      </c>
      <c r="B323" t="s">
        <v>295</v>
      </c>
      <c r="C323">
        <v>1996</v>
      </c>
    </row>
    <row r="324" spans="1:3" x14ac:dyDescent="0.2">
      <c r="A324" s="2" t="str">
        <f>HYPERLINK("https://pubmed.ncbi.nlm.nih.gov/8850216","8850216")</f>
        <v>8850216</v>
      </c>
      <c r="B324" t="s">
        <v>295</v>
      </c>
      <c r="C324">
        <v>1996</v>
      </c>
    </row>
    <row r="325" spans="1:3" x14ac:dyDescent="0.2">
      <c r="A325" s="2" t="str">
        <f>HYPERLINK("https://pubmed.ncbi.nlm.nih.gov/10356075","10356075")</f>
        <v>10356075</v>
      </c>
      <c r="B325" t="s">
        <v>296</v>
      </c>
      <c r="C325">
        <v>1999</v>
      </c>
    </row>
    <row r="326" spans="1:3" x14ac:dyDescent="0.2">
      <c r="A326" s="2" t="str">
        <f>HYPERLINK("https://pubmed.ncbi.nlm.nih.gov/11104593","11104593")</f>
        <v>11104593</v>
      </c>
      <c r="B326" t="s">
        <v>297</v>
      </c>
      <c r="C326">
        <v>2000</v>
      </c>
    </row>
    <row r="327" spans="1:3" x14ac:dyDescent="0.2">
      <c r="A327" s="2" t="str">
        <f>HYPERLINK("https://pubmed.ncbi.nlm.nih.gov/10731472","10731472")</f>
        <v>10731472</v>
      </c>
      <c r="B327" t="s">
        <v>298</v>
      </c>
      <c r="C327">
        <v>2000</v>
      </c>
    </row>
    <row r="328" spans="1:3" x14ac:dyDescent="0.2">
      <c r="A328" s="2" t="str">
        <f>HYPERLINK("https://pubmed.ncbi.nlm.nih.gov/12771037","12771037")</f>
        <v>12771037</v>
      </c>
      <c r="B328" t="s">
        <v>299</v>
      </c>
      <c r="C328">
        <v>2003</v>
      </c>
    </row>
    <row r="329" spans="1:3" x14ac:dyDescent="0.2">
      <c r="A329" s="2" t="str">
        <f>HYPERLINK("https://pubmed.ncbi.nlm.nih.gov/14997196","14997196")</f>
        <v>14997196</v>
      </c>
      <c r="B329" t="s">
        <v>300</v>
      </c>
      <c r="C329">
        <v>2004</v>
      </c>
    </row>
    <row r="330" spans="1:3" x14ac:dyDescent="0.2">
      <c r="A330" s="2" t="str">
        <f>HYPERLINK("https://pubmed.ncbi.nlm.nih.gov/15681102","15681102")</f>
        <v>15681102</v>
      </c>
      <c r="B330" t="s">
        <v>301</v>
      </c>
      <c r="C330">
        <v>2005</v>
      </c>
    </row>
    <row r="331" spans="1:3" x14ac:dyDescent="0.2">
      <c r="A331" s="2" t="str">
        <f>HYPERLINK("https://pubmed.ncbi.nlm.nih.gov/26714774","26714774")</f>
        <v>26714774</v>
      </c>
      <c r="B331" t="s">
        <v>302</v>
      </c>
      <c r="C331">
        <v>2016</v>
      </c>
    </row>
    <row r="332" spans="1:3" x14ac:dyDescent="0.2">
      <c r="A332" s="2" t="str">
        <f>HYPERLINK("https://pubmed.ncbi.nlm.nih.gov/1349049","1349049")</f>
        <v>1349049</v>
      </c>
      <c r="B332" t="s">
        <v>303</v>
      </c>
      <c r="C332">
        <v>1992</v>
      </c>
    </row>
    <row r="333" spans="1:3" x14ac:dyDescent="0.2">
      <c r="A333" s="2" t="str">
        <f>HYPERLINK("https://pubmed.ncbi.nlm.nih.gov/1386065","1386065")</f>
        <v>1386065</v>
      </c>
      <c r="B333" t="s">
        <v>304</v>
      </c>
      <c r="C333">
        <v>1992</v>
      </c>
    </row>
    <row r="334" spans="1:3" x14ac:dyDescent="0.2">
      <c r="A334" s="2" t="str">
        <f>HYPERLINK("https://pubmed.ncbi.nlm.nih.gov/8317386","8317386")</f>
        <v>8317386</v>
      </c>
      <c r="B334" t="s">
        <v>305</v>
      </c>
      <c r="C334">
        <v>1993</v>
      </c>
    </row>
    <row r="335" spans="1:3" x14ac:dyDescent="0.2">
      <c r="A335" s="2" t="str">
        <f>HYPERLINK("https://pubmed.ncbi.nlm.nih.gov/8009754","8009754")</f>
        <v>8009754</v>
      </c>
      <c r="B335" t="s">
        <v>306</v>
      </c>
      <c r="C335">
        <v>1994</v>
      </c>
    </row>
    <row r="336" spans="1:3" x14ac:dyDescent="0.2">
      <c r="A336" s="2" t="str">
        <f>HYPERLINK("https://pubmed.ncbi.nlm.nih.gov/7769900","7769900")</f>
        <v>7769900</v>
      </c>
      <c r="B336" t="s">
        <v>307</v>
      </c>
      <c r="C336">
        <v>1995</v>
      </c>
    </row>
    <row r="337" spans="1:3" x14ac:dyDescent="0.2">
      <c r="A337" s="2" t="str">
        <f>HYPERLINK("https://pubmed.ncbi.nlm.nih.gov/8615350","8615350")</f>
        <v>8615350</v>
      </c>
      <c r="B337" t="s">
        <v>308</v>
      </c>
      <c r="C337">
        <v>1996</v>
      </c>
    </row>
    <row r="338" spans="1:3" x14ac:dyDescent="0.2">
      <c r="A338" s="2" t="str">
        <f>HYPERLINK("https://pubmed.ncbi.nlm.nih.gov/8615350","8615350")</f>
        <v>8615350</v>
      </c>
      <c r="B338" t="s">
        <v>308</v>
      </c>
      <c r="C338">
        <v>1996</v>
      </c>
    </row>
    <row r="339" spans="1:3" x14ac:dyDescent="0.2">
      <c r="A339" s="2" t="str">
        <f>HYPERLINK("https://pubmed.ncbi.nlm.nih.gov/9481031","9481031")</f>
        <v>9481031</v>
      </c>
      <c r="B339" t="s">
        <v>309</v>
      </c>
      <c r="C339">
        <v>1998</v>
      </c>
    </row>
    <row r="340" spans="1:3" x14ac:dyDescent="0.2">
      <c r="A340" s="2" t="str">
        <f>HYPERLINK("https://pubmed.ncbi.nlm.nih.gov/11144440","11144440")</f>
        <v>11144440</v>
      </c>
      <c r="B340" t="s">
        <v>310</v>
      </c>
      <c r="C340">
        <v>2000</v>
      </c>
    </row>
    <row r="341" spans="1:3" x14ac:dyDescent="0.2">
      <c r="A341" s="2" t="str">
        <f>HYPERLINK("https://pubmed.ncbi.nlm.nih.gov/11483802","11483802")</f>
        <v>11483802</v>
      </c>
      <c r="B341" t="s">
        <v>311</v>
      </c>
      <c r="C341">
        <v>2001</v>
      </c>
    </row>
    <row r="342" spans="1:3" x14ac:dyDescent="0.2">
      <c r="A342" s="2" t="str">
        <f>HYPERLINK("https://pubmed.ncbi.nlm.nih.gov/11533965","11533965")</f>
        <v>11533965</v>
      </c>
      <c r="B342" t="s">
        <v>312</v>
      </c>
      <c r="C342">
        <v>1999</v>
      </c>
    </row>
    <row r="343" spans="1:3" x14ac:dyDescent="0.2">
      <c r="A343" s="2" t="str">
        <f>HYPERLINK("https://pubmed.ncbi.nlm.nih.gov/11694666","11694666")</f>
        <v>11694666</v>
      </c>
      <c r="B343" t="s">
        <v>313</v>
      </c>
      <c r="C343">
        <v>2001</v>
      </c>
    </row>
    <row r="344" spans="1:3" x14ac:dyDescent="0.2">
      <c r="A344" s="2" t="str">
        <f>HYPERLINK("https://pubmed.ncbi.nlm.nih.gov/12882824","12882824")</f>
        <v>12882824</v>
      </c>
      <c r="B344" t="s">
        <v>314</v>
      </c>
      <c r="C344">
        <v>2003</v>
      </c>
    </row>
    <row r="345" spans="1:3" x14ac:dyDescent="0.2">
      <c r="A345" s="2" t="str">
        <f>HYPERLINK("https://pubmed.ncbi.nlm.nih.gov/12937042","12937042")</f>
        <v>12937042</v>
      </c>
      <c r="B345" t="s">
        <v>315</v>
      </c>
      <c r="C345">
        <v>2003</v>
      </c>
    </row>
    <row r="346" spans="1:3" x14ac:dyDescent="0.2">
      <c r="A346" s="2" t="str">
        <f>HYPERLINK("https://pubmed.ncbi.nlm.nih.gov/14639802","14639802")</f>
        <v>14639802</v>
      </c>
      <c r="B346" t="s">
        <v>316</v>
      </c>
      <c r="C346">
        <v>2003</v>
      </c>
    </row>
    <row r="347" spans="1:3" x14ac:dyDescent="0.2">
      <c r="A347" s="2" t="str">
        <f>HYPERLINK("https://pubmed.ncbi.nlm.nih.gov/15512224","15512224")</f>
        <v>15512224</v>
      </c>
      <c r="B347" t="s">
        <v>317</v>
      </c>
      <c r="C347">
        <v>1999</v>
      </c>
    </row>
    <row r="348" spans="1:3" x14ac:dyDescent="0.2">
      <c r="A348" s="2" t="str">
        <f>HYPERLINK("https://pubmed.ncbi.nlm.nih.gov/17992715","17992715")</f>
        <v>17992715</v>
      </c>
      <c r="B348" t="s">
        <v>318</v>
      </c>
      <c r="C348">
        <v>2007</v>
      </c>
    </row>
    <row r="349" spans="1:3" x14ac:dyDescent="0.2">
      <c r="A349" s="2" t="str">
        <f>HYPERLINK("https://pubmed.ncbi.nlm.nih.gov/21490140","21490140")</f>
        <v>21490140</v>
      </c>
      <c r="B349" t="s">
        <v>319</v>
      </c>
      <c r="C349">
        <v>2011</v>
      </c>
    </row>
    <row r="350" spans="1:3" x14ac:dyDescent="0.2">
      <c r="A350" s="2" t="str">
        <f>HYPERLINK("https://pubmed.ncbi.nlm.nih.gov/21525247","21525247")</f>
        <v>21525247</v>
      </c>
      <c r="B350" t="s">
        <v>320</v>
      </c>
      <c r="C350">
        <v>2011</v>
      </c>
    </row>
    <row r="351" spans="1:3" x14ac:dyDescent="0.2">
      <c r="A351" s="2" t="str">
        <f>HYPERLINK("https://pubmed.ncbi.nlm.nih.gov/21849596","21849596")</f>
        <v>21849596</v>
      </c>
      <c r="B351" t="s">
        <v>321</v>
      </c>
      <c r="C351">
        <v>2011</v>
      </c>
    </row>
    <row r="352" spans="1:3" x14ac:dyDescent="0.2">
      <c r="A352" s="2" t="str">
        <f>HYPERLINK("https://pubmed.ncbi.nlm.nih.gov/22205307","22205307")</f>
        <v>22205307</v>
      </c>
      <c r="B352" t="s">
        <v>322</v>
      </c>
      <c r="C352">
        <v>2012</v>
      </c>
    </row>
    <row r="353" spans="1:3" x14ac:dyDescent="0.2">
      <c r="A353" s="2" t="str">
        <f>HYPERLINK("https://pubmed.ncbi.nlm.nih.gov/22348468","22348468")</f>
        <v>22348468</v>
      </c>
      <c r="B353" t="s">
        <v>323</v>
      </c>
      <c r="C353">
        <v>2012</v>
      </c>
    </row>
    <row r="354" spans="1:3" x14ac:dyDescent="0.2">
      <c r="A354" s="2" t="str">
        <f>HYPERLINK("https://pubmed.ncbi.nlm.nih.gov/22947225","22947225")</f>
        <v>22947225</v>
      </c>
      <c r="B354" t="s">
        <v>324</v>
      </c>
      <c r="C354">
        <v>2013</v>
      </c>
    </row>
    <row r="355" spans="1:3" x14ac:dyDescent="0.2">
      <c r="A355" s="2" t="str">
        <f>HYPERLINK("https://pubmed.ncbi.nlm.nih.gov/23340492","23340492")</f>
        <v>23340492</v>
      </c>
      <c r="B355" t="s">
        <v>325</v>
      </c>
      <c r="C355">
        <v>2013</v>
      </c>
    </row>
    <row r="356" spans="1:3" x14ac:dyDescent="0.2">
      <c r="A356" s="2" t="str">
        <f>HYPERLINK("https://pubmed.ncbi.nlm.nih.gov/23715519","23715519")</f>
        <v>23715519</v>
      </c>
      <c r="B356" t="s">
        <v>326</v>
      </c>
      <c r="C356">
        <v>2013</v>
      </c>
    </row>
    <row r="357" spans="1:3" x14ac:dyDescent="0.2">
      <c r="A357" s="2" t="str">
        <f>HYPERLINK("https://pubmed.ncbi.nlm.nih.gov/26561619","26561619")</f>
        <v>26561619</v>
      </c>
      <c r="B357" t="s">
        <v>327</v>
      </c>
      <c r="C357">
        <v>2016</v>
      </c>
    </row>
    <row r="358" spans="1:3" x14ac:dyDescent="0.2">
      <c r="A358" s="2" t="str">
        <f>HYPERLINK("https://pubmed.ncbi.nlm.nih.gov/26961929","26961929")</f>
        <v>26961929</v>
      </c>
      <c r="B358" t="s">
        <v>328</v>
      </c>
      <c r="C358">
        <v>2016</v>
      </c>
    </row>
    <row r="359" spans="1:3" x14ac:dyDescent="0.2">
      <c r="A359" s="2" t="str">
        <f>HYPERLINK("https://pubmed.ncbi.nlm.nih.gov/27926462","27926462")</f>
        <v>27926462</v>
      </c>
      <c r="B359" t="s">
        <v>329</v>
      </c>
      <c r="C359">
        <v>2016</v>
      </c>
    </row>
    <row r="360" spans="1:3" x14ac:dyDescent="0.2">
      <c r="A360" s="2" t="str">
        <f>HYPERLINK("https://pubmed.ncbi.nlm.nih.gov/6102181","6102181")</f>
        <v>6102181</v>
      </c>
      <c r="B360" t="s">
        <v>330</v>
      </c>
      <c r="C360">
        <v>1980</v>
      </c>
    </row>
    <row r="361" spans="1:3" x14ac:dyDescent="0.2">
      <c r="A361" s="2" t="str">
        <f>HYPERLINK("https://pubmed.ncbi.nlm.nih.gov/7031981","7031981")</f>
        <v>7031981</v>
      </c>
      <c r="B361" t="s">
        <v>331</v>
      </c>
      <c r="C361">
        <v>1981</v>
      </c>
    </row>
    <row r="362" spans="1:3" x14ac:dyDescent="0.2">
      <c r="A362" s="2" t="str">
        <f>HYPERLINK("https://pubmed.ncbi.nlm.nih.gov/6303363","6303363")</f>
        <v>6303363</v>
      </c>
      <c r="B362" t="s">
        <v>332</v>
      </c>
      <c r="C362">
        <v>1983</v>
      </c>
    </row>
    <row r="363" spans="1:3" x14ac:dyDescent="0.2">
      <c r="A363" s="2" t="str">
        <f>HYPERLINK("https://pubmed.ncbi.nlm.nih.gov/2820157","2820157")</f>
        <v>2820157</v>
      </c>
      <c r="B363" t="s">
        <v>333</v>
      </c>
      <c r="C363">
        <v>1987</v>
      </c>
    </row>
    <row r="364" spans="1:3" x14ac:dyDescent="0.2">
      <c r="A364" s="2" t="str">
        <f>HYPERLINK("https://pubmed.ncbi.nlm.nih.gov/9022531","9022531")</f>
        <v>9022531</v>
      </c>
      <c r="B364" t="s">
        <v>334</v>
      </c>
      <c r="C364">
        <v>1997</v>
      </c>
    </row>
    <row r="365" spans="1:3" x14ac:dyDescent="0.2">
      <c r="A365" s="2" t="str">
        <f>HYPERLINK("https://pubmed.ncbi.nlm.nih.gov/9022531","9022531")</f>
        <v>9022531</v>
      </c>
      <c r="B365" t="s">
        <v>334</v>
      </c>
      <c r="C365">
        <v>1997</v>
      </c>
    </row>
    <row r="366" spans="1:3" x14ac:dyDescent="0.2">
      <c r="A366" s="2" t="str">
        <f>HYPERLINK("https://pubmed.ncbi.nlm.nih.gov/10191617","10191617")</f>
        <v>10191617</v>
      </c>
      <c r="B366" t="s">
        <v>335</v>
      </c>
      <c r="C366">
        <v>1999</v>
      </c>
    </row>
    <row r="367" spans="1:3" x14ac:dyDescent="0.2">
      <c r="A367" s="2" t="str">
        <f>HYPERLINK("https://pubmed.ncbi.nlm.nih.gov/10871559","10871559")</f>
        <v>10871559</v>
      </c>
      <c r="B367" t="s">
        <v>336</v>
      </c>
      <c r="C367">
        <v>2000</v>
      </c>
    </row>
    <row r="368" spans="1:3" x14ac:dyDescent="0.2">
      <c r="A368" s="2" t="str">
        <f>HYPERLINK("https://pubmed.ncbi.nlm.nih.gov/11002380","11002380")</f>
        <v>11002380</v>
      </c>
      <c r="B368" t="s">
        <v>337</v>
      </c>
      <c r="C368">
        <v>2000</v>
      </c>
    </row>
    <row r="369" spans="1:3" x14ac:dyDescent="0.2">
      <c r="A369" s="2" t="str">
        <f>HYPERLINK("https://pubmed.ncbi.nlm.nih.gov/11079642","11079642")</f>
        <v>11079642</v>
      </c>
      <c r="B369" t="s">
        <v>338</v>
      </c>
      <c r="C369">
        <v>2000</v>
      </c>
    </row>
    <row r="370" spans="1:3" x14ac:dyDescent="0.2">
      <c r="A370" s="2" t="str">
        <f>HYPERLINK("https://pubmed.ncbi.nlm.nih.gov/11350261","11350261")</f>
        <v>11350261</v>
      </c>
      <c r="B370" t="s">
        <v>339</v>
      </c>
      <c r="C370">
        <v>2001</v>
      </c>
    </row>
    <row r="371" spans="1:3" x14ac:dyDescent="0.2">
      <c r="A371" s="2" t="str">
        <f>HYPERLINK("https://pubmed.ncbi.nlm.nih.gov/11518200","11518200")</f>
        <v>11518200</v>
      </c>
      <c r="B371" t="s">
        <v>340</v>
      </c>
      <c r="C371">
        <v>2001</v>
      </c>
    </row>
    <row r="372" spans="1:3" x14ac:dyDescent="0.2">
      <c r="A372" s="2" t="str">
        <f>HYPERLINK("https://pubmed.ncbi.nlm.nih.gov/12368394","12368394")</f>
        <v>12368394</v>
      </c>
      <c r="B372" t="s">
        <v>341</v>
      </c>
      <c r="C372">
        <v>2002</v>
      </c>
    </row>
    <row r="373" spans="1:3" x14ac:dyDescent="0.2">
      <c r="A373" s="2" t="str">
        <f>HYPERLINK("https://pubmed.ncbi.nlm.nih.gov/14553835","14553835")</f>
        <v>14553835</v>
      </c>
      <c r="B373" t="s">
        <v>342</v>
      </c>
      <c r="C373">
        <v>2003</v>
      </c>
    </row>
    <row r="374" spans="1:3" x14ac:dyDescent="0.2">
      <c r="A374" s="2" t="str">
        <f>HYPERLINK("https://pubmed.ncbi.nlm.nih.gov/14560790","14560790")</f>
        <v>14560790</v>
      </c>
      <c r="B374" t="s">
        <v>343</v>
      </c>
      <c r="C374">
        <v>2003</v>
      </c>
    </row>
    <row r="375" spans="1:3" x14ac:dyDescent="0.2">
      <c r="A375" s="2" t="str">
        <f>HYPERLINK("https://pubmed.ncbi.nlm.nih.gov/14568963","14568963")</f>
        <v>14568963</v>
      </c>
      <c r="B375" t="s">
        <v>344</v>
      </c>
      <c r="C375">
        <v>2003</v>
      </c>
    </row>
    <row r="376" spans="1:3" x14ac:dyDescent="0.2">
      <c r="A376" s="2" t="str">
        <f>HYPERLINK("https://pubmed.ncbi.nlm.nih.gov/15069592","15069592")</f>
        <v>15069592</v>
      </c>
      <c r="B376" t="s">
        <v>345</v>
      </c>
      <c r="C376">
        <v>2004</v>
      </c>
    </row>
    <row r="377" spans="1:3" x14ac:dyDescent="0.2">
      <c r="A377" s="2" t="str">
        <f>HYPERLINK("https://pubmed.ncbi.nlm.nih.gov/15100717","15100717")</f>
        <v>15100717</v>
      </c>
      <c r="B377" t="s">
        <v>346</v>
      </c>
      <c r="C377">
        <v>2004</v>
      </c>
    </row>
    <row r="378" spans="1:3" x14ac:dyDescent="0.2">
      <c r="A378" s="2" t="str">
        <f>HYPERLINK("https://pubmed.ncbi.nlm.nih.gov/15262190","15262190")</f>
        <v>15262190</v>
      </c>
      <c r="B378" t="s">
        <v>347</v>
      </c>
      <c r="C378">
        <v>2004</v>
      </c>
    </row>
    <row r="379" spans="1:3" x14ac:dyDescent="0.2">
      <c r="A379" s="2" t="str">
        <f>HYPERLINK("https://pubmed.ncbi.nlm.nih.gov/15753186","15753186")</f>
        <v>15753186</v>
      </c>
      <c r="B379" t="s">
        <v>348</v>
      </c>
      <c r="C379">
        <v>2004</v>
      </c>
    </row>
    <row r="380" spans="1:3" x14ac:dyDescent="0.2">
      <c r="A380" s="2" t="str">
        <f>HYPERLINK("https://pubmed.ncbi.nlm.nih.gov/16522903","16522903")</f>
        <v>16522903</v>
      </c>
      <c r="B380" t="s">
        <v>349</v>
      </c>
      <c r="C380">
        <v>2006</v>
      </c>
    </row>
    <row r="381" spans="1:3" x14ac:dyDescent="0.2">
      <c r="A381" s="2" t="str">
        <f>HYPERLINK("https://pubmed.ncbi.nlm.nih.gov/16614408","16614408")</f>
        <v>16614408</v>
      </c>
      <c r="B381" t="s">
        <v>350</v>
      </c>
      <c r="C381">
        <v>2006</v>
      </c>
    </row>
    <row r="382" spans="1:3" x14ac:dyDescent="0.2">
      <c r="A382" s="2" t="str">
        <f>HYPERLINK("https://pubmed.ncbi.nlm.nih.gov/16857765","16857765")</f>
        <v>16857765</v>
      </c>
      <c r="B382" t="s">
        <v>351</v>
      </c>
      <c r="C382">
        <v>2006</v>
      </c>
    </row>
    <row r="383" spans="1:3" x14ac:dyDescent="0.2">
      <c r="A383" s="2" t="str">
        <f>HYPERLINK("https://pubmed.ncbi.nlm.nih.gov/17575804","17575804")</f>
        <v>17575804</v>
      </c>
      <c r="B383" t="s">
        <v>352</v>
      </c>
      <c r="C383">
        <v>2006</v>
      </c>
    </row>
    <row r="384" spans="1:3" x14ac:dyDescent="0.2">
      <c r="A384" s="2" t="str">
        <f>HYPERLINK("https://pubmed.ncbi.nlm.nih.gov/17575985","17575985")</f>
        <v>17575985</v>
      </c>
      <c r="B384" t="s">
        <v>353</v>
      </c>
      <c r="C384">
        <v>2008</v>
      </c>
    </row>
    <row r="385" spans="1:3" x14ac:dyDescent="0.2">
      <c r="A385" s="2" t="str">
        <f>HYPERLINK("https://pubmed.ncbi.nlm.nih.gov/18029476","18029476")</f>
        <v>18029476</v>
      </c>
      <c r="B385" t="s">
        <v>354</v>
      </c>
      <c r="C385">
        <v>2007</v>
      </c>
    </row>
    <row r="386" spans="1:3" x14ac:dyDescent="0.2">
      <c r="A386" s="2" t="str">
        <f>HYPERLINK("https://pubmed.ncbi.nlm.nih.gov/18052925","18052925")</f>
        <v>18052925</v>
      </c>
      <c r="B386" t="s">
        <v>355</v>
      </c>
      <c r="C386">
        <v>2008</v>
      </c>
    </row>
    <row r="387" spans="1:3" x14ac:dyDescent="0.2">
      <c r="A387" s="2" t="str">
        <f>HYPERLINK("https://pubmed.ncbi.nlm.nih.gov/18403189","18403189")</f>
        <v>18403189</v>
      </c>
      <c r="B387" t="s">
        <v>356</v>
      </c>
      <c r="C387">
        <v>2008</v>
      </c>
    </row>
    <row r="388" spans="1:3" x14ac:dyDescent="0.2">
      <c r="A388" s="2" t="str">
        <f>HYPERLINK("https://pubmed.ncbi.nlm.nih.gov/18420395","18420395")</f>
        <v>18420395</v>
      </c>
      <c r="B388" t="s">
        <v>357</v>
      </c>
      <c r="C388">
        <v>2008</v>
      </c>
    </row>
    <row r="389" spans="1:3" x14ac:dyDescent="0.2">
      <c r="A389" s="2" t="str">
        <f>HYPERLINK("https://pubmed.ncbi.nlm.nih.gov/18590592","18590592")</f>
        <v>18590592</v>
      </c>
      <c r="B389" t="s">
        <v>358</v>
      </c>
      <c r="C389">
        <v>2009</v>
      </c>
    </row>
    <row r="390" spans="1:3" x14ac:dyDescent="0.2">
      <c r="A390" s="2" t="str">
        <f>HYPERLINK("https://pubmed.ncbi.nlm.nih.gov/19267292","19267292")</f>
        <v>19267292</v>
      </c>
      <c r="B390" t="s">
        <v>359</v>
      </c>
      <c r="C390">
        <v>2009</v>
      </c>
    </row>
    <row r="391" spans="1:3" x14ac:dyDescent="0.2">
      <c r="A391" s="2" t="str">
        <f>HYPERLINK("https://pubmed.ncbi.nlm.nih.gov/19394939","19394939")</f>
        <v>19394939</v>
      </c>
      <c r="B391" t="s">
        <v>360</v>
      </c>
      <c r="C391">
        <v>2009</v>
      </c>
    </row>
    <row r="392" spans="1:3" x14ac:dyDescent="0.2">
      <c r="A392" s="2" t="str">
        <f>HYPERLINK("https://pubmed.ncbi.nlm.nih.gov/19443612","19443612")</f>
        <v>19443612</v>
      </c>
      <c r="B392" t="s">
        <v>361</v>
      </c>
      <c r="C392">
        <v>2009</v>
      </c>
    </row>
    <row r="393" spans="1:3" x14ac:dyDescent="0.2">
      <c r="A393" s="2" t="str">
        <f>HYPERLINK("https://pubmed.ncbi.nlm.nih.gov/19480650","19480650")</f>
        <v>19480650</v>
      </c>
      <c r="B393" t="s">
        <v>362</v>
      </c>
      <c r="C393">
        <v>2009</v>
      </c>
    </row>
    <row r="394" spans="1:3" x14ac:dyDescent="0.2">
      <c r="A394" s="2" t="str">
        <f>HYPERLINK("https://pubmed.ncbi.nlm.nih.gov/19523875","19523875")</f>
        <v>19523875</v>
      </c>
      <c r="B394" t="s">
        <v>363</v>
      </c>
      <c r="C394">
        <v>2010</v>
      </c>
    </row>
    <row r="395" spans="1:3" x14ac:dyDescent="0.2">
      <c r="A395" s="2" t="str">
        <f>HYPERLINK("https://pubmed.ncbi.nlm.nih.gov/19563691","19563691")</f>
        <v>19563691</v>
      </c>
      <c r="B395" t="s">
        <v>364</v>
      </c>
      <c r="C395">
        <v>2009</v>
      </c>
    </row>
    <row r="396" spans="1:3" x14ac:dyDescent="0.2">
      <c r="A396" s="2" t="str">
        <f>HYPERLINK("https://pubmed.ncbi.nlm.nih.gov/19717153","19717153")</f>
        <v>19717153</v>
      </c>
      <c r="B396" t="s">
        <v>365</v>
      </c>
      <c r="C396">
        <v>2010</v>
      </c>
    </row>
    <row r="397" spans="1:3" x14ac:dyDescent="0.2">
      <c r="A397" s="2" t="str">
        <f>HYPERLINK("https://pubmed.ncbi.nlm.nih.gov/19915202","19915202")</f>
        <v>19915202</v>
      </c>
      <c r="B397" t="s">
        <v>366</v>
      </c>
      <c r="C397">
        <v>2010</v>
      </c>
    </row>
    <row r="398" spans="1:3" x14ac:dyDescent="0.2">
      <c r="A398" s="2" t="str">
        <f>HYPERLINK("https://pubmed.ncbi.nlm.nih.gov/20181810","20181810")</f>
        <v>20181810</v>
      </c>
      <c r="B398" t="s">
        <v>367</v>
      </c>
      <c r="C398">
        <v>2010</v>
      </c>
    </row>
    <row r="399" spans="1:3" x14ac:dyDescent="0.2">
      <c r="A399" s="2" t="str">
        <f>HYPERLINK("https://pubmed.ncbi.nlm.nih.gov/20199827","20199827")</f>
        <v>20199827</v>
      </c>
      <c r="B399" t="s">
        <v>368</v>
      </c>
      <c r="C399">
        <v>2010</v>
      </c>
    </row>
    <row r="400" spans="1:3" x14ac:dyDescent="0.2">
      <c r="A400" s="2" t="str">
        <f>HYPERLINK("https://pubmed.ncbi.nlm.nih.gov/20706728","20706728")</f>
        <v>20706728</v>
      </c>
      <c r="B400" t="s">
        <v>369</v>
      </c>
      <c r="C400">
        <v>2011</v>
      </c>
    </row>
    <row r="401" spans="1:3" x14ac:dyDescent="0.2">
      <c r="A401" s="2" t="str">
        <f>HYPERLINK("https://pubmed.ncbi.nlm.nih.gov/21159785","21159785")</f>
        <v>21159785</v>
      </c>
      <c r="B401" t="s">
        <v>370</v>
      </c>
      <c r="C401">
        <v>2011</v>
      </c>
    </row>
    <row r="402" spans="1:3" x14ac:dyDescent="0.2">
      <c r="A402" s="2" t="str">
        <f>HYPERLINK("https://pubmed.ncbi.nlm.nih.gov/21870174","21870174")</f>
        <v>21870174</v>
      </c>
      <c r="B402" t="s">
        <v>371</v>
      </c>
      <c r="C402">
        <v>2011</v>
      </c>
    </row>
    <row r="403" spans="1:3" x14ac:dyDescent="0.2">
      <c r="A403" s="2" t="str">
        <f>HYPERLINK("https://pubmed.ncbi.nlm.nih.gov/21917191","21917191")</f>
        <v>21917191</v>
      </c>
      <c r="B403" t="s">
        <v>372</v>
      </c>
      <c r="C403">
        <v>2012</v>
      </c>
    </row>
    <row r="404" spans="1:3" x14ac:dyDescent="0.2">
      <c r="A404" s="2" t="str">
        <f>HYPERLINK("https://pubmed.ncbi.nlm.nih.gov/22174778","22174778")</f>
        <v>22174778</v>
      </c>
      <c r="B404" t="s">
        <v>373</v>
      </c>
      <c r="C404">
        <v>2011</v>
      </c>
    </row>
    <row r="405" spans="1:3" x14ac:dyDescent="0.2">
      <c r="A405" s="2" t="str">
        <f>HYPERLINK("https://pubmed.ncbi.nlm.nih.gov/22337227","22337227")</f>
        <v>22337227</v>
      </c>
      <c r="B405" t="s">
        <v>374</v>
      </c>
      <c r="C405">
        <v>2012</v>
      </c>
    </row>
    <row r="406" spans="1:3" x14ac:dyDescent="0.2">
      <c r="A406" s="2" t="str">
        <f>HYPERLINK("https://pubmed.ncbi.nlm.nih.gov/22514211","22514211")</f>
        <v>22514211</v>
      </c>
      <c r="B406" t="s">
        <v>375</v>
      </c>
      <c r="C406">
        <v>2012</v>
      </c>
    </row>
    <row r="407" spans="1:3" x14ac:dyDescent="0.2">
      <c r="A407" s="2" t="str">
        <f>HYPERLINK("https://pubmed.ncbi.nlm.nih.gov/22530200","22530200")</f>
        <v>22530200</v>
      </c>
      <c r="B407" t="s">
        <v>376</v>
      </c>
      <c r="C407">
        <v>2012</v>
      </c>
    </row>
    <row r="408" spans="1:3" x14ac:dyDescent="0.2">
      <c r="A408" s="2" t="str">
        <f>HYPERLINK("https://pubmed.ncbi.nlm.nih.gov/22628615","22628615")</f>
        <v>22628615</v>
      </c>
      <c r="B408" t="s">
        <v>377</v>
      </c>
      <c r="C408">
        <v>2012</v>
      </c>
    </row>
    <row r="409" spans="1:3" x14ac:dyDescent="0.2">
      <c r="A409" s="2" t="str">
        <f>HYPERLINK("https://pubmed.ncbi.nlm.nih.gov/23017325","23017325")</f>
        <v>23017325</v>
      </c>
      <c r="B409" t="s">
        <v>378</v>
      </c>
      <c r="C409">
        <v>2012</v>
      </c>
    </row>
    <row r="410" spans="1:3" x14ac:dyDescent="0.2">
      <c r="A410" s="2" t="str">
        <f>HYPERLINK("https://pubmed.ncbi.nlm.nih.gov/23184014","23184014")</f>
        <v>23184014</v>
      </c>
      <c r="B410" t="s">
        <v>379</v>
      </c>
      <c r="C410">
        <v>2013</v>
      </c>
    </row>
    <row r="411" spans="1:3" x14ac:dyDescent="0.2">
      <c r="A411" s="2" t="str">
        <f>HYPERLINK("https://pubmed.ncbi.nlm.nih.gov/23329646","23329646")</f>
        <v>23329646</v>
      </c>
      <c r="B411" t="s">
        <v>380</v>
      </c>
      <c r="C411">
        <v>2013</v>
      </c>
    </row>
    <row r="412" spans="1:3" x14ac:dyDescent="0.2">
      <c r="A412" s="2" t="str">
        <f>HYPERLINK("https://pubmed.ncbi.nlm.nih.gov/23351633","23351633")</f>
        <v>23351633</v>
      </c>
      <c r="B412" t="s">
        <v>381</v>
      </c>
      <c r="C412">
        <v>2013</v>
      </c>
    </row>
    <row r="413" spans="1:3" x14ac:dyDescent="0.2">
      <c r="A413" s="2" t="str">
        <f>HYPERLINK("https://pubmed.ncbi.nlm.nih.gov/23788002","23788002")</f>
        <v>23788002</v>
      </c>
      <c r="B413" t="s">
        <v>382</v>
      </c>
      <c r="C413">
        <v>2014</v>
      </c>
    </row>
    <row r="414" spans="1:3" x14ac:dyDescent="0.2">
      <c r="A414" s="2" t="str">
        <f>HYPERLINK("https://pubmed.ncbi.nlm.nih.gov/23817470","23817470")</f>
        <v>23817470</v>
      </c>
      <c r="B414" t="s">
        <v>383</v>
      </c>
      <c r="C414">
        <v>2013</v>
      </c>
    </row>
    <row r="415" spans="1:3" x14ac:dyDescent="0.2">
      <c r="A415" s="2" t="str">
        <f>HYPERLINK("https://pubmed.ncbi.nlm.nih.gov/24369765","24369765")</f>
        <v>24369765</v>
      </c>
      <c r="B415" t="s">
        <v>384</v>
      </c>
      <c r="C415">
        <v>2013</v>
      </c>
    </row>
    <row r="416" spans="1:3" x14ac:dyDescent="0.2">
      <c r="A416" s="2" t="str">
        <f>HYPERLINK("https://pubmed.ncbi.nlm.nih.gov/25835232","25835232")</f>
        <v>25835232</v>
      </c>
      <c r="B416" t="s">
        <v>385</v>
      </c>
      <c r="C416">
        <v>2014</v>
      </c>
    </row>
    <row r="417" spans="1:3" x14ac:dyDescent="0.2">
      <c r="A417" s="2" t="str">
        <f>HYPERLINK("https://pubmed.ncbi.nlm.nih.gov/24634501","24634501")</f>
        <v>24634501</v>
      </c>
      <c r="B417" t="s">
        <v>386</v>
      </c>
      <c r="C417">
        <v>2014</v>
      </c>
    </row>
    <row r="418" spans="1:3" x14ac:dyDescent="0.2">
      <c r="A418" s="2" t="str">
        <f>HYPERLINK("https://pubmed.ncbi.nlm.nih.gov/24652053","24652053")</f>
        <v>24652053</v>
      </c>
      <c r="B418" t="s">
        <v>387</v>
      </c>
      <c r="C418">
        <v>2014</v>
      </c>
    </row>
    <row r="419" spans="1:3" x14ac:dyDescent="0.2">
      <c r="A419" s="2" t="str">
        <f>HYPERLINK("https://pubmed.ncbi.nlm.nih.gov/24726349","24726349")</f>
        <v>24726349</v>
      </c>
      <c r="B419" t="s">
        <v>388</v>
      </c>
      <c r="C419">
        <v>2014</v>
      </c>
    </row>
    <row r="420" spans="1:3" x14ac:dyDescent="0.2">
      <c r="A420" s="2" t="str">
        <f>HYPERLINK("https://pubmed.ncbi.nlm.nih.gov/24736647","24736647")</f>
        <v>24736647</v>
      </c>
      <c r="B420" t="s">
        <v>389</v>
      </c>
      <c r="C420">
        <v>2014</v>
      </c>
    </row>
    <row r="421" spans="1:3" x14ac:dyDescent="0.2">
      <c r="A421" s="2" t="str">
        <f>HYPERLINK("https://pubmed.ncbi.nlm.nih.gov/25066733","25066733")</f>
        <v>25066733</v>
      </c>
      <c r="B421" t="s">
        <v>390</v>
      </c>
      <c r="C421">
        <v>2015</v>
      </c>
    </row>
    <row r="422" spans="1:3" x14ac:dyDescent="0.2">
      <c r="A422" s="2" t="str">
        <f>HYPERLINK("https://pubmed.ncbi.nlm.nih.gov/25066733","25066733")</f>
        <v>25066733</v>
      </c>
      <c r="B422" t="s">
        <v>390</v>
      </c>
      <c r="C422">
        <v>2015</v>
      </c>
    </row>
    <row r="423" spans="1:3" x14ac:dyDescent="0.2">
      <c r="A423" s="2" t="str">
        <f>HYPERLINK("https://pubmed.ncbi.nlm.nih.gov/25099540","25099540")</f>
        <v>25099540</v>
      </c>
      <c r="B423" t="s">
        <v>391</v>
      </c>
      <c r="C423">
        <v>2014</v>
      </c>
    </row>
    <row r="424" spans="1:3" x14ac:dyDescent="0.2">
      <c r="A424" s="2" t="str">
        <f>HYPERLINK("https://pubmed.ncbi.nlm.nih.gov/25099540","25099540")</f>
        <v>25099540</v>
      </c>
      <c r="B424" t="s">
        <v>391</v>
      </c>
      <c r="C424">
        <v>2014</v>
      </c>
    </row>
    <row r="425" spans="1:3" x14ac:dyDescent="0.2">
      <c r="A425" s="2" t="str">
        <f>HYPERLINK("https://pubmed.ncbi.nlm.nih.gov/25332476","25332476")</f>
        <v>25332476</v>
      </c>
      <c r="B425" t="s">
        <v>392</v>
      </c>
      <c r="C425">
        <v>2014</v>
      </c>
    </row>
    <row r="426" spans="1:3" x14ac:dyDescent="0.2">
      <c r="A426" s="2" t="str">
        <f>HYPERLINK("https://pubmed.ncbi.nlm.nih.gov/25332476","25332476")</f>
        <v>25332476</v>
      </c>
      <c r="B426" t="s">
        <v>392</v>
      </c>
      <c r="C426">
        <v>2014</v>
      </c>
    </row>
    <row r="427" spans="1:3" x14ac:dyDescent="0.2">
      <c r="A427" s="2" t="str">
        <f>HYPERLINK("https://pubmed.ncbi.nlm.nih.gov/25365012","25365012")</f>
        <v>25365012</v>
      </c>
      <c r="B427" t="s">
        <v>393</v>
      </c>
      <c r="C427">
        <v>2014</v>
      </c>
    </row>
    <row r="428" spans="1:3" x14ac:dyDescent="0.2">
      <c r="A428" s="2" t="str">
        <f>HYPERLINK("https://pubmed.ncbi.nlm.nih.gov/25365012","25365012")</f>
        <v>25365012</v>
      </c>
      <c r="B428" t="s">
        <v>393</v>
      </c>
      <c r="C428">
        <v>2014</v>
      </c>
    </row>
    <row r="429" spans="1:3" x14ac:dyDescent="0.2">
      <c r="A429" s="2" t="str">
        <f>HYPERLINK("https://pubmed.ncbi.nlm.nih.gov/25971815","25971815")</f>
        <v>25971815</v>
      </c>
      <c r="B429" t="s">
        <v>394</v>
      </c>
      <c r="C429">
        <v>2015</v>
      </c>
    </row>
    <row r="430" spans="1:3" x14ac:dyDescent="0.2">
      <c r="A430" s="2" t="str">
        <f>HYPERLINK("https://pubmed.ncbi.nlm.nih.gov/26085515","26085515")</f>
        <v>26085515</v>
      </c>
      <c r="B430" t="s">
        <v>395</v>
      </c>
      <c r="C430">
        <v>2015</v>
      </c>
    </row>
    <row r="431" spans="1:3" x14ac:dyDescent="0.2">
      <c r="A431" s="2" t="str">
        <f>HYPERLINK("https://pubmed.ncbi.nlm.nih.gov/26803595","26803595")</f>
        <v>26803595</v>
      </c>
      <c r="B431" t="s">
        <v>396</v>
      </c>
      <c r="C431">
        <v>2016</v>
      </c>
    </row>
    <row r="432" spans="1:3" x14ac:dyDescent="0.2">
      <c r="A432" s="2" t="str">
        <f>HYPERLINK("https://pubmed.ncbi.nlm.nih.gov/26962183","26962183")</f>
        <v>26962183</v>
      </c>
      <c r="B432" t="s">
        <v>397</v>
      </c>
      <c r="C432">
        <v>2015</v>
      </c>
    </row>
    <row r="433" spans="1:3" x14ac:dyDescent="0.2">
      <c r="A433" s="2" t="str">
        <f>HYPERLINK("https://pubmed.ncbi.nlm.nih.gov/27012629","27012629")</f>
        <v>27012629</v>
      </c>
      <c r="B433" t="s">
        <v>398</v>
      </c>
      <c r="C433">
        <v>2016</v>
      </c>
    </row>
    <row r="434" spans="1:3" x14ac:dyDescent="0.2">
      <c r="A434" s="2" t="str">
        <f>HYPERLINK("https://pubmed.ncbi.nlm.nih.gov/27041244","27041244")</f>
        <v>27041244</v>
      </c>
      <c r="B434" t="s">
        <v>399</v>
      </c>
      <c r="C434">
        <v>2016</v>
      </c>
    </row>
    <row r="435" spans="1:3" x14ac:dyDescent="0.2">
      <c r="A435" s="2" t="str">
        <f>HYPERLINK("https://pubmed.ncbi.nlm.nih.gov/27105870","27105870")</f>
        <v>27105870</v>
      </c>
      <c r="B435" t="s">
        <v>400</v>
      </c>
      <c r="C435">
        <v>2016</v>
      </c>
    </row>
    <row r="436" spans="1:3" x14ac:dyDescent="0.2">
      <c r="A436" s="2" t="str">
        <f>HYPERLINK("https://pubmed.ncbi.nlm.nih.gov/28183443","28183443")</f>
        <v>28183443</v>
      </c>
      <c r="B436" t="s">
        <v>401</v>
      </c>
      <c r="C436">
        <v>2017</v>
      </c>
    </row>
    <row r="437" spans="1:3" x14ac:dyDescent="0.2">
      <c r="A437" s="2" t="str">
        <f>HYPERLINK("https://pubmed.ncbi.nlm.nih.gov/8541278","8541278")</f>
        <v>8541278</v>
      </c>
      <c r="B437" t="s">
        <v>402</v>
      </c>
      <c r="C437">
        <v>1995</v>
      </c>
    </row>
    <row r="438" spans="1:3" x14ac:dyDescent="0.2">
      <c r="A438" s="2" t="str">
        <f>HYPERLINK("https://pubmed.ncbi.nlm.nih.gov/8541278","8541278")</f>
        <v>8541278</v>
      </c>
      <c r="B438" t="s">
        <v>402</v>
      </c>
      <c r="C438">
        <v>1995</v>
      </c>
    </row>
    <row r="439" spans="1:3" x14ac:dyDescent="0.2">
      <c r="A439" s="2" t="str">
        <f>HYPERLINK("https://pubmed.ncbi.nlm.nih.gov/8729116","8729116")</f>
        <v>8729116</v>
      </c>
      <c r="B439" t="s">
        <v>403</v>
      </c>
      <c r="C439">
        <v>1996</v>
      </c>
    </row>
    <row r="440" spans="1:3" x14ac:dyDescent="0.2">
      <c r="A440" s="2" t="str">
        <f>HYPERLINK("https://pubmed.ncbi.nlm.nih.gov/8729116","8729116")</f>
        <v>8729116</v>
      </c>
      <c r="B440" t="s">
        <v>403</v>
      </c>
      <c r="C440">
        <v>1996</v>
      </c>
    </row>
    <row r="441" spans="1:3" x14ac:dyDescent="0.2">
      <c r="A441" s="2" t="str">
        <f>HYPERLINK("https://pubmed.ncbi.nlm.nih.gov/11035829","11035829")</f>
        <v>11035829</v>
      </c>
      <c r="B441" t="s">
        <v>404</v>
      </c>
      <c r="C441">
        <v>2000</v>
      </c>
    </row>
    <row r="442" spans="1:3" x14ac:dyDescent="0.2">
      <c r="A442" s="2" t="str">
        <f>HYPERLINK("https://pubmed.ncbi.nlm.nih.gov/20147473","20147473")</f>
        <v>20147473</v>
      </c>
      <c r="B442" t="s">
        <v>405</v>
      </c>
      <c r="C442">
        <v>2010</v>
      </c>
    </row>
    <row r="443" spans="1:3" x14ac:dyDescent="0.2">
      <c r="A443" s="2" t="str">
        <f>HYPERLINK("https://pubmed.ncbi.nlm.nih.gov/21139129","21139129")</f>
        <v>21139129</v>
      </c>
      <c r="B443" t="s">
        <v>406</v>
      </c>
      <c r="C443">
        <v>2010</v>
      </c>
    </row>
    <row r="444" spans="1:3" x14ac:dyDescent="0.2">
      <c r="A444" s="2" t="str">
        <f>HYPERLINK("https://pubmed.ncbi.nlm.nih.gov/24427279","24427279")</f>
        <v>24427279</v>
      </c>
      <c r="B444" t="s">
        <v>407</v>
      </c>
      <c r="C444">
        <v>2014</v>
      </c>
    </row>
    <row r="445" spans="1:3" x14ac:dyDescent="0.2">
      <c r="A445" s="2" t="str">
        <f>HYPERLINK("https://pubmed.ncbi.nlm.nih.gov/25471216","25471216")</f>
        <v>25471216</v>
      </c>
      <c r="B445" t="s">
        <v>408</v>
      </c>
      <c r="C445">
        <v>2015</v>
      </c>
    </row>
    <row r="446" spans="1:3" x14ac:dyDescent="0.2">
      <c r="A446" s="2" t="str">
        <f>HYPERLINK("https://pubmed.ncbi.nlm.nih.gov/26359192","26359192")</f>
        <v>26359192</v>
      </c>
      <c r="B446" t="s">
        <v>409</v>
      </c>
      <c r="C446">
        <v>2015</v>
      </c>
    </row>
    <row r="447" spans="1:3" x14ac:dyDescent="0.2">
      <c r="A447" s="2" t="str">
        <f>HYPERLINK("https://pubmed.ncbi.nlm.nih.gov/2694923","2694923")</f>
        <v>2694923</v>
      </c>
      <c r="B447" t="s">
        <v>410</v>
      </c>
      <c r="C447">
        <v>1989</v>
      </c>
    </row>
    <row r="448" spans="1:3" x14ac:dyDescent="0.2">
      <c r="A448" s="2" t="str">
        <f>HYPERLINK("https://pubmed.ncbi.nlm.nih.gov/2402124","2402124")</f>
        <v>2402124</v>
      </c>
      <c r="B448" t="s">
        <v>411</v>
      </c>
      <c r="C448">
        <v>1990</v>
      </c>
    </row>
    <row r="449" spans="1:3" x14ac:dyDescent="0.2">
      <c r="A449" s="2" t="str">
        <f>HYPERLINK("https://pubmed.ncbi.nlm.nih.gov/1713847","1713847")</f>
        <v>1713847</v>
      </c>
      <c r="B449" t="s">
        <v>412</v>
      </c>
      <c r="C449">
        <v>1991</v>
      </c>
    </row>
    <row r="450" spans="1:3" x14ac:dyDescent="0.2">
      <c r="A450" s="2" t="str">
        <f>HYPERLINK("https://pubmed.ncbi.nlm.nih.gov/2065468","2065468")</f>
        <v>2065468</v>
      </c>
      <c r="B450" t="s">
        <v>413</v>
      </c>
      <c r="C450">
        <v>1991</v>
      </c>
    </row>
    <row r="451" spans="1:3" x14ac:dyDescent="0.2">
      <c r="A451" s="2" t="str">
        <f>HYPERLINK("https://pubmed.ncbi.nlm.nih.gov/8416666","8416666")</f>
        <v>8416666</v>
      </c>
      <c r="B451" t="s">
        <v>414</v>
      </c>
      <c r="C451">
        <v>1993</v>
      </c>
    </row>
    <row r="452" spans="1:3" x14ac:dyDescent="0.2">
      <c r="A452" s="2" t="str">
        <f>HYPERLINK("https://pubmed.ncbi.nlm.nih.gov/8416666","8416666")</f>
        <v>8416666</v>
      </c>
      <c r="B452" t="s">
        <v>414</v>
      </c>
      <c r="C452">
        <v>1993</v>
      </c>
    </row>
    <row r="453" spans="1:3" x14ac:dyDescent="0.2">
      <c r="A453" s="2" t="str">
        <f>HYPERLINK("https://pubmed.ncbi.nlm.nih.gov/8418020","8418020")</f>
        <v>8418020</v>
      </c>
      <c r="B453" t="s">
        <v>415</v>
      </c>
      <c r="C453">
        <v>1993</v>
      </c>
    </row>
    <row r="454" spans="1:3" x14ac:dyDescent="0.2">
      <c r="A454" s="2" t="str">
        <f>HYPERLINK("https://pubmed.ncbi.nlm.nih.gov/8418020","8418020")</f>
        <v>8418020</v>
      </c>
      <c r="B454" t="s">
        <v>415</v>
      </c>
      <c r="C454">
        <v>1993</v>
      </c>
    </row>
    <row r="455" spans="1:3" x14ac:dyDescent="0.2">
      <c r="A455" s="2" t="str">
        <f>HYPERLINK("https://pubmed.ncbi.nlm.nih.gov/8075874","8075874")</f>
        <v>8075874</v>
      </c>
      <c r="B455" t="s">
        <v>416</v>
      </c>
      <c r="C455">
        <v>1994</v>
      </c>
    </row>
    <row r="456" spans="1:3" x14ac:dyDescent="0.2">
      <c r="A456" s="2" t="str">
        <f>HYPERLINK("https://pubmed.ncbi.nlm.nih.gov/8645644","8645644")</f>
        <v>8645644</v>
      </c>
      <c r="B456" t="s">
        <v>417</v>
      </c>
      <c r="C456">
        <v>1996</v>
      </c>
    </row>
    <row r="457" spans="1:3" x14ac:dyDescent="0.2">
      <c r="A457" s="2" t="str">
        <f>HYPERLINK("https://pubmed.ncbi.nlm.nih.gov/8645644","8645644")</f>
        <v>8645644</v>
      </c>
      <c r="B457" t="s">
        <v>417</v>
      </c>
      <c r="C457">
        <v>1996</v>
      </c>
    </row>
    <row r="458" spans="1:3" x14ac:dyDescent="0.2">
      <c r="A458" s="2" t="str">
        <f>HYPERLINK("https://pubmed.ncbi.nlm.nih.gov/9665096","9665096")</f>
        <v>9665096</v>
      </c>
      <c r="B458" t="s">
        <v>418</v>
      </c>
      <c r="C458">
        <v>1998</v>
      </c>
    </row>
    <row r="459" spans="1:3" x14ac:dyDescent="0.2">
      <c r="A459" s="2" t="str">
        <f>HYPERLINK("https://pubmed.ncbi.nlm.nih.gov/9745105","9745105")</f>
        <v>9745105</v>
      </c>
      <c r="B459" t="s">
        <v>419</v>
      </c>
      <c r="C459">
        <v>1998</v>
      </c>
    </row>
    <row r="460" spans="1:3" x14ac:dyDescent="0.2">
      <c r="A460" s="2" t="str">
        <f>HYPERLINK("https://pubmed.ncbi.nlm.nih.gov/10074631","10074631")</f>
        <v>10074631</v>
      </c>
      <c r="B460" t="s">
        <v>420</v>
      </c>
      <c r="C460">
        <v>1999</v>
      </c>
    </row>
    <row r="461" spans="1:3" x14ac:dyDescent="0.2">
      <c r="A461" s="2" t="str">
        <f>HYPERLINK("https://pubmed.ncbi.nlm.nih.gov/10525140","10525140")</f>
        <v>10525140</v>
      </c>
      <c r="B461" t="s">
        <v>421</v>
      </c>
      <c r="C461">
        <v>1999</v>
      </c>
    </row>
    <row r="462" spans="1:3" x14ac:dyDescent="0.2">
      <c r="A462" s="2" t="str">
        <f>HYPERLINK("https://pubmed.ncbi.nlm.nih.gov/12421024","12421024")</f>
        <v>12421024</v>
      </c>
      <c r="B462" t="s">
        <v>422</v>
      </c>
      <c r="C462">
        <v>2002</v>
      </c>
    </row>
    <row r="463" spans="1:3" x14ac:dyDescent="0.2">
      <c r="A463" s="2" t="str">
        <f>HYPERLINK("https://pubmed.ncbi.nlm.nih.gov/12891211","12891211")</f>
        <v>12891211</v>
      </c>
      <c r="B463" t="s">
        <v>423</v>
      </c>
      <c r="C463">
        <v>2003</v>
      </c>
    </row>
    <row r="464" spans="1:3" x14ac:dyDescent="0.2">
      <c r="A464" s="2" t="str">
        <f>HYPERLINK("https://pubmed.ncbi.nlm.nih.gov/12909818","12909818")</f>
        <v>12909818</v>
      </c>
      <c r="B464" t="s">
        <v>424</v>
      </c>
      <c r="C464">
        <v>2003</v>
      </c>
    </row>
    <row r="465" spans="1:3" x14ac:dyDescent="0.2">
      <c r="A465" s="2" t="str">
        <f>HYPERLINK("https://pubmed.ncbi.nlm.nih.gov/15624100","15624100")</f>
        <v>15624100</v>
      </c>
      <c r="B465" t="s">
        <v>425</v>
      </c>
      <c r="C465">
        <v>2005</v>
      </c>
    </row>
    <row r="466" spans="1:3" x14ac:dyDescent="0.2">
      <c r="A466" s="2" t="str">
        <f>HYPERLINK("https://pubmed.ncbi.nlm.nih.gov/16469978","16469978")</f>
        <v>16469978</v>
      </c>
      <c r="B466" t="s">
        <v>426</v>
      </c>
      <c r="C466">
        <v>2006</v>
      </c>
    </row>
    <row r="467" spans="1:3" x14ac:dyDescent="0.2">
      <c r="A467" s="2" t="str">
        <f>HYPERLINK("https://pubmed.ncbi.nlm.nih.gov/16770472","16770472")</f>
        <v>16770472</v>
      </c>
      <c r="B467" t="s">
        <v>427</v>
      </c>
      <c r="C467">
        <v>2006</v>
      </c>
    </row>
    <row r="468" spans="1:3" x14ac:dyDescent="0.2">
      <c r="A468" s="2" t="str">
        <f>HYPERLINK("https://pubmed.ncbi.nlm.nih.gov/17374663","17374663")</f>
        <v>17374663</v>
      </c>
      <c r="B468" t="s">
        <v>428</v>
      </c>
      <c r="C468">
        <v>2007</v>
      </c>
    </row>
    <row r="469" spans="1:3" x14ac:dyDescent="0.2">
      <c r="A469" s="2" t="str">
        <f>HYPERLINK("https://pubmed.ncbi.nlm.nih.gov/17875948","17875948")</f>
        <v>17875948</v>
      </c>
      <c r="B469" t="s">
        <v>429</v>
      </c>
      <c r="C469">
        <v>2007</v>
      </c>
    </row>
    <row r="470" spans="1:3" x14ac:dyDescent="0.2">
      <c r="A470" s="2" t="str">
        <f>HYPERLINK("https://pubmed.ncbi.nlm.nih.gov/18203893","18203893")</f>
        <v>18203893</v>
      </c>
      <c r="B470" t="s">
        <v>430</v>
      </c>
      <c r="C470">
        <v>2008</v>
      </c>
    </row>
    <row r="471" spans="1:3" x14ac:dyDescent="0.2">
      <c r="A471" s="2" t="str">
        <f>HYPERLINK("https://pubmed.ncbi.nlm.nih.gov/18563435","18563435")</f>
        <v>18563435</v>
      </c>
      <c r="B471" t="s">
        <v>431</v>
      </c>
      <c r="C471">
        <v>2008</v>
      </c>
    </row>
    <row r="472" spans="1:3" x14ac:dyDescent="0.2">
      <c r="A472" s="2" t="str">
        <f>HYPERLINK("https://pubmed.ncbi.nlm.nih.gov/18679165","18679165")</f>
        <v>18679165</v>
      </c>
      <c r="B472" t="s">
        <v>432</v>
      </c>
      <c r="C472">
        <v>2008</v>
      </c>
    </row>
    <row r="473" spans="1:3" x14ac:dyDescent="0.2">
      <c r="A473" s="2" t="str">
        <f>HYPERLINK("https://pubmed.ncbi.nlm.nih.gov/18683001","18683001")</f>
        <v>18683001</v>
      </c>
      <c r="B473" t="s">
        <v>433</v>
      </c>
      <c r="C473">
        <v>2008</v>
      </c>
    </row>
    <row r="474" spans="1:3" x14ac:dyDescent="0.2">
      <c r="A474" s="2" t="str">
        <f>HYPERLINK("https://pubmed.ncbi.nlm.nih.gov/19034030","19034030")</f>
        <v>19034030</v>
      </c>
      <c r="B474" t="s">
        <v>434</v>
      </c>
      <c r="C474">
        <v>2008</v>
      </c>
    </row>
    <row r="475" spans="1:3" x14ac:dyDescent="0.2">
      <c r="A475" s="2" t="str">
        <f>HYPERLINK("https://pubmed.ncbi.nlm.nih.gov/20555373","20555373")</f>
        <v>20555373</v>
      </c>
      <c r="B475" t="s">
        <v>435</v>
      </c>
      <c r="C475">
        <v>2010</v>
      </c>
    </row>
    <row r="476" spans="1:3" x14ac:dyDescent="0.2">
      <c r="A476" s="2" t="str">
        <f>HYPERLINK("https://pubmed.ncbi.nlm.nih.gov/21705958","21705958")</f>
        <v>21705958</v>
      </c>
      <c r="B476" t="s">
        <v>436</v>
      </c>
      <c r="C476">
        <v>2011</v>
      </c>
    </row>
    <row r="477" spans="1:3" x14ac:dyDescent="0.2">
      <c r="A477" s="2" t="str">
        <f>HYPERLINK("https://pubmed.ncbi.nlm.nih.gov/21865334","21865334")</f>
        <v>21865334</v>
      </c>
      <c r="B477" t="s">
        <v>437</v>
      </c>
      <c r="C477">
        <v>2011</v>
      </c>
    </row>
    <row r="478" spans="1:3" x14ac:dyDescent="0.2">
      <c r="A478" s="2" t="str">
        <f>HYPERLINK("https://pubmed.ncbi.nlm.nih.gov/21967854","21967854")</f>
        <v>21967854</v>
      </c>
      <c r="B478" t="s">
        <v>438</v>
      </c>
      <c r="C478">
        <v>2012</v>
      </c>
    </row>
    <row r="479" spans="1:3" x14ac:dyDescent="0.2">
      <c r="A479" s="2" t="str">
        <f>HYPERLINK("https://pubmed.ncbi.nlm.nih.gov/22348439","22348439")</f>
        <v>22348439</v>
      </c>
      <c r="B479" t="s">
        <v>439</v>
      </c>
      <c r="C479">
        <v>2012</v>
      </c>
    </row>
    <row r="480" spans="1:3" x14ac:dyDescent="0.2">
      <c r="A480" s="2" t="str">
        <f>HYPERLINK("https://pubmed.ncbi.nlm.nih.gov/24401815","24401815")</f>
        <v>24401815</v>
      </c>
      <c r="B480" t="s">
        <v>440</v>
      </c>
      <c r="C480">
        <v>2014</v>
      </c>
    </row>
    <row r="481" spans="1:3" x14ac:dyDescent="0.2">
      <c r="A481" s="2" t="str">
        <f>HYPERLINK("https://pubmed.ncbi.nlm.nih.gov/24454276","24454276")</f>
        <v>24454276</v>
      </c>
      <c r="B481" t="s">
        <v>441</v>
      </c>
      <c r="C481">
        <v>2014</v>
      </c>
    </row>
    <row r="482" spans="1:3" x14ac:dyDescent="0.2">
      <c r="A482" s="2" t="str">
        <f>HYPERLINK("https://pubmed.ncbi.nlm.nih.gov/24659610","24659610")</f>
        <v>24659610</v>
      </c>
      <c r="B482" t="s">
        <v>442</v>
      </c>
      <c r="C482">
        <v>2014</v>
      </c>
    </row>
    <row r="483" spans="1:3" x14ac:dyDescent="0.2">
      <c r="A483" s="2" t="str">
        <f>HYPERLINK("https://pubmed.ncbi.nlm.nih.gov/26109192","26109192")</f>
        <v>26109192</v>
      </c>
      <c r="B483" t="s">
        <v>443</v>
      </c>
      <c r="C483">
        <v>2015</v>
      </c>
    </row>
    <row r="484" spans="1:3" x14ac:dyDescent="0.2">
      <c r="A484" s="2" t="str">
        <f>HYPERLINK("https://pubmed.ncbi.nlm.nih.gov/26180051","26180051")</f>
        <v>26180051</v>
      </c>
      <c r="B484" t="s">
        <v>444</v>
      </c>
      <c r="C484">
        <v>2015</v>
      </c>
    </row>
    <row r="485" spans="1:3" x14ac:dyDescent="0.2">
      <c r="A485" s="2" t="str">
        <f>HYPERLINK("https://pubmed.ncbi.nlm.nih.gov/26679702","26679702")</f>
        <v>26679702</v>
      </c>
      <c r="B485" t="s">
        <v>445</v>
      </c>
      <c r="C485">
        <v>2015</v>
      </c>
    </row>
    <row r="486" spans="1:3" x14ac:dyDescent="0.2">
      <c r="A486" s="2" t="str">
        <f>HYPERLINK("https://pubmed.ncbi.nlm.nih.gov/27440746","27440746")</f>
        <v>27440746</v>
      </c>
      <c r="B486" t="s">
        <v>446</v>
      </c>
      <c r="C486">
        <v>2016</v>
      </c>
    </row>
    <row r="487" spans="1:3" x14ac:dyDescent="0.2">
      <c r="A487" s="2" t="str">
        <f>HYPERLINK("https://pubmed.ncbi.nlm.nih.gov/12897994","12897994")</f>
        <v>12897994</v>
      </c>
      <c r="B487" t="s">
        <v>447</v>
      </c>
      <c r="C487">
        <v>2003</v>
      </c>
    </row>
    <row r="488" spans="1:3" x14ac:dyDescent="0.2">
      <c r="A488" s="2" t="str">
        <f>HYPERLINK("https://pubmed.ncbi.nlm.nih.gov/17055120","17055120")</f>
        <v>17055120</v>
      </c>
      <c r="B488" t="s">
        <v>448</v>
      </c>
      <c r="C488">
        <v>2007</v>
      </c>
    </row>
    <row r="489" spans="1:3" x14ac:dyDescent="0.2">
      <c r="A489" s="2" t="str">
        <f>HYPERLINK("https://pubmed.ncbi.nlm.nih.gov/18930251","18930251")</f>
        <v>18930251</v>
      </c>
      <c r="B489" t="s">
        <v>449</v>
      </c>
      <c r="C489">
        <v>2009</v>
      </c>
    </row>
    <row r="490" spans="1:3" x14ac:dyDescent="0.2">
      <c r="A490" s="2" t="str">
        <f>HYPERLINK("https://pubmed.ncbi.nlm.nih.gov/19844694","19844694")</f>
        <v>19844694</v>
      </c>
      <c r="B490" t="s">
        <v>450</v>
      </c>
      <c r="C490">
        <v>2010</v>
      </c>
    </row>
    <row r="491" spans="1:3" x14ac:dyDescent="0.2">
      <c r="A491" s="2" t="str">
        <f>HYPERLINK("https://pubmed.ncbi.nlm.nih.gov/20925276","20925276")</f>
        <v>20925276</v>
      </c>
      <c r="B491" t="s">
        <v>451</v>
      </c>
      <c r="C491">
        <v>2010</v>
      </c>
    </row>
    <row r="492" spans="1:3" x14ac:dyDescent="0.2">
      <c r="A492" s="2" t="str">
        <f>HYPERLINK("https://pubmed.ncbi.nlm.nih.gov/24190860","24190860")</f>
        <v>24190860</v>
      </c>
      <c r="B492" t="s">
        <v>452</v>
      </c>
      <c r="C492">
        <v>2014</v>
      </c>
    </row>
    <row r="493" spans="1:3" x14ac:dyDescent="0.2">
      <c r="A493" s="2" t="str">
        <f>HYPERLINK("https://pubmed.ncbi.nlm.nih.gov/25664999","25664999")</f>
        <v>25664999</v>
      </c>
      <c r="B493" t="s">
        <v>453</v>
      </c>
      <c r="C493">
        <v>2015</v>
      </c>
    </row>
    <row r="494" spans="1:3" x14ac:dyDescent="0.2">
      <c r="A494" s="2" t="str">
        <f>HYPERLINK("https://pubmed.ncbi.nlm.nih.gov/26561623","26561623")</f>
        <v>26561623</v>
      </c>
      <c r="B494" t="s">
        <v>454</v>
      </c>
      <c r="C494">
        <v>2015</v>
      </c>
    </row>
    <row r="495" spans="1:3" x14ac:dyDescent="0.2">
      <c r="A495" s="2" t="str">
        <f>HYPERLINK("https://pubmed.ncbi.nlm.nih.gov/31829100","31829100")</f>
        <v>31829100</v>
      </c>
      <c r="B495" t="s">
        <v>455</v>
      </c>
      <c r="C495">
        <v>2020</v>
      </c>
    </row>
    <row r="496" spans="1:3" x14ac:dyDescent="0.2">
      <c r="A496" s="2" t="str">
        <f>HYPERLINK("https://pubmed.ncbi.nlm.nih.gov/31988533","31988533")</f>
        <v>31988533</v>
      </c>
      <c r="B496" t="s">
        <v>456</v>
      </c>
      <c r="C496">
        <v>2020</v>
      </c>
    </row>
    <row r="497" spans="1:3" x14ac:dyDescent="0.2">
      <c r="A497" s="2" t="str">
        <f>HYPERLINK("https://pubmed.ncbi.nlm.nih.gov/31784345","31784345")</f>
        <v>31784345</v>
      </c>
      <c r="B497" t="s">
        <v>457</v>
      </c>
      <c r="C497">
        <v>2020</v>
      </c>
    </row>
    <row r="498" spans="1:3" x14ac:dyDescent="0.2">
      <c r="A498" s="2" t="str">
        <f>HYPERLINK("https://pubmed.ncbi.nlm.nih.gov/31581725","31581725")</f>
        <v>31581725</v>
      </c>
      <c r="B498" t="s">
        <v>458</v>
      </c>
      <c r="C498">
        <v>2019</v>
      </c>
    </row>
    <row r="499" spans="1:3" x14ac:dyDescent="0.2">
      <c r="A499" s="2" t="str">
        <f>HYPERLINK("https://pubmed.ncbi.nlm.nih.gov/31595295","31595295")</f>
        <v>31595295</v>
      </c>
      <c r="B499" t="s">
        <v>459</v>
      </c>
      <c r="C499">
        <v>2019</v>
      </c>
    </row>
    <row r="500" spans="1:3" x14ac:dyDescent="0.2">
      <c r="A500" s="2" t="str">
        <f>HYPERLINK("https://pubmed.ncbi.nlm.nih.gov/31143111","31143111")</f>
        <v>31143111</v>
      </c>
      <c r="B500" t="s">
        <v>460</v>
      </c>
      <c r="C500">
        <v>2019</v>
      </c>
    </row>
    <row r="501" spans="1:3" x14ac:dyDescent="0.2">
      <c r="A501" s="2" t="str">
        <f>HYPERLINK("https://pubmed.ncbi.nlm.nih.gov/31153651","31153651")</f>
        <v>31153651</v>
      </c>
      <c r="B501" t="s">
        <v>461</v>
      </c>
      <c r="C501">
        <v>2019</v>
      </c>
    </row>
    <row r="502" spans="1:3" x14ac:dyDescent="0.2">
      <c r="A502" s="2" t="str">
        <f>HYPERLINK("https://pubmed.ncbi.nlm.nih.gov/31187863","31187863")</f>
        <v>31187863</v>
      </c>
      <c r="B502" t="s">
        <v>462</v>
      </c>
      <c r="C502">
        <v>2019</v>
      </c>
    </row>
    <row r="503" spans="1:3" x14ac:dyDescent="0.2">
      <c r="A503" s="2" t="str">
        <f>HYPERLINK("https://pubmed.ncbi.nlm.nih.gov/31201957","31201957")</f>
        <v>31201957</v>
      </c>
      <c r="B503" t="s">
        <v>463</v>
      </c>
      <c r="C503">
        <v>2019</v>
      </c>
    </row>
    <row r="504" spans="1:3" x14ac:dyDescent="0.2">
      <c r="A504" s="2" t="str">
        <f>HYPERLINK("https://pubmed.ncbi.nlm.nih.gov/31248159","31248159")</f>
        <v>31248159</v>
      </c>
      <c r="B504" t="s">
        <v>464</v>
      </c>
      <c r="C504">
        <v>2019</v>
      </c>
    </row>
    <row r="505" spans="1:3" x14ac:dyDescent="0.2">
      <c r="A505" s="2" t="str">
        <f>HYPERLINK("https://pubmed.ncbi.nlm.nih.gov/31323951","31323951")</f>
        <v>31323951</v>
      </c>
      <c r="B505" t="s">
        <v>465</v>
      </c>
      <c r="C505">
        <v>2019</v>
      </c>
    </row>
    <row r="506" spans="1:3" x14ac:dyDescent="0.2">
      <c r="A506" s="2" t="str">
        <f>HYPERLINK("https://pubmed.ncbi.nlm.nih.gov/31518521","31518521")</f>
        <v>31518521</v>
      </c>
      <c r="B506" t="s">
        <v>466</v>
      </c>
      <c r="C506">
        <v>2019</v>
      </c>
    </row>
    <row r="507" spans="1:3" x14ac:dyDescent="0.2">
      <c r="A507" s="2" t="str">
        <f>HYPERLINK("https://pubmed.ncbi.nlm.nih.gov/31535138","31535138")</f>
        <v>31535138</v>
      </c>
      <c r="B507" t="s">
        <v>467</v>
      </c>
      <c r="C507">
        <v>2019</v>
      </c>
    </row>
    <row r="508" spans="1:3" x14ac:dyDescent="0.2">
      <c r="A508" s="2" t="str">
        <f>HYPERLINK("https://pubmed.ncbi.nlm.nih.gov/30970218","30970218")</f>
        <v>30970218</v>
      </c>
      <c r="B508" t="s">
        <v>468</v>
      </c>
      <c r="C508">
        <v>2019</v>
      </c>
    </row>
    <row r="509" spans="1:3" x14ac:dyDescent="0.2">
      <c r="A509" s="2" t="str">
        <f>HYPERLINK("https://pubmed.ncbi.nlm.nih.gov/31023432","31023432")</f>
        <v>31023432</v>
      </c>
      <c r="B509" t="s">
        <v>469</v>
      </c>
      <c r="C509">
        <v>2019</v>
      </c>
    </row>
    <row r="510" spans="1:3" x14ac:dyDescent="0.2">
      <c r="A510" s="2" t="str">
        <f>HYPERLINK("https://pubmed.ncbi.nlm.nih.gov/30984028","30984028")</f>
        <v>30984028</v>
      </c>
      <c r="B510" t="s">
        <v>470</v>
      </c>
      <c r="C510">
        <v>2019</v>
      </c>
    </row>
    <row r="511" spans="1:3" x14ac:dyDescent="0.2">
      <c r="A511" s="2" t="str">
        <f>HYPERLINK("https://pubmed.ncbi.nlm.nih.gov/30914500","30914500")</f>
        <v>30914500</v>
      </c>
      <c r="B511" t="s">
        <v>471</v>
      </c>
      <c r="C511">
        <v>2019</v>
      </c>
    </row>
    <row r="512" spans="1:3" x14ac:dyDescent="0.2">
      <c r="A512" s="2" t="str">
        <f>HYPERLINK("https://pubmed.ncbi.nlm.nih.gov/30813440","30813440")</f>
        <v>30813440</v>
      </c>
      <c r="B512" t="s">
        <v>472</v>
      </c>
      <c r="C512">
        <v>2019</v>
      </c>
    </row>
    <row r="513" spans="1:3" x14ac:dyDescent="0.2">
      <c r="A513" s="2" t="str">
        <f>HYPERLINK("https://pubmed.ncbi.nlm.nih.gov/30735073","30735073")</f>
        <v>30735073</v>
      </c>
      <c r="B513" t="s">
        <v>473</v>
      </c>
      <c r="C513">
        <v>2019</v>
      </c>
    </row>
    <row r="514" spans="1:3" x14ac:dyDescent="0.2">
      <c r="A514" s="2" t="str">
        <f>HYPERLINK("https://pubmed.ncbi.nlm.nih.gov/30629458","30629458")</f>
        <v>30629458</v>
      </c>
      <c r="B514" t="s">
        <v>474</v>
      </c>
      <c r="C514">
        <v>2019</v>
      </c>
    </row>
    <row r="515" spans="1:3" x14ac:dyDescent="0.2">
      <c r="A515" s="2" t="str">
        <f>HYPERLINK("https://pubmed.ncbi.nlm.nih.gov/30297663","30297663")</f>
        <v>30297663</v>
      </c>
      <c r="B515" t="s">
        <v>475</v>
      </c>
      <c r="C515">
        <v>2018</v>
      </c>
    </row>
    <row r="516" spans="1:3" x14ac:dyDescent="0.2">
      <c r="A516" s="2" t="str">
        <f>HYPERLINK("https://pubmed.ncbi.nlm.nih.gov/30284519","30284519")</f>
        <v>30284519</v>
      </c>
      <c r="B516" t="s">
        <v>476</v>
      </c>
      <c r="C516">
        <v>2019</v>
      </c>
    </row>
    <row r="517" spans="1:3" x14ac:dyDescent="0.2">
      <c r="A517" s="2" t="str">
        <f>HYPERLINK("https://pubmed.ncbi.nlm.nih.gov/30270671","30270671")</f>
        <v>30270671</v>
      </c>
      <c r="B517" t="s">
        <v>477</v>
      </c>
      <c r="C517">
        <v>2018</v>
      </c>
    </row>
    <row r="518" spans="1:3" x14ac:dyDescent="0.2">
      <c r="A518" s="2" t="str">
        <f>HYPERLINK("https://pubmed.ncbi.nlm.nih.gov/30209353","30209353")</f>
        <v>30209353</v>
      </c>
      <c r="B518" t="s">
        <v>478</v>
      </c>
      <c r="C518">
        <v>2018</v>
      </c>
    </row>
    <row r="519" spans="1:3" x14ac:dyDescent="0.2">
      <c r="A519" s="2" t="str">
        <f>HYPERLINK("https://pubmed.ncbi.nlm.nih.gov/30217048","30217048")</f>
        <v>30217048</v>
      </c>
      <c r="B519" t="s">
        <v>479</v>
      </c>
      <c r="C519">
        <v>2018</v>
      </c>
    </row>
    <row r="520" spans="1:3" x14ac:dyDescent="0.2">
      <c r="A520" s="2" t="str">
        <f>HYPERLINK("https://pubmed.ncbi.nlm.nih.gov/30106311","30106311")</f>
        <v>30106311</v>
      </c>
      <c r="B520" t="s">
        <v>480</v>
      </c>
      <c r="C520">
        <v>2019</v>
      </c>
    </row>
    <row r="521" spans="1:3" x14ac:dyDescent="0.2">
      <c r="A521" s="2" t="str">
        <f>HYPERLINK("https://pubmed.ncbi.nlm.nih.gov/30052800","30052800")</f>
        <v>30052800</v>
      </c>
      <c r="B521" t="s">
        <v>481</v>
      </c>
      <c r="C521">
        <v>2019</v>
      </c>
    </row>
    <row r="522" spans="1:3" x14ac:dyDescent="0.2">
      <c r="A522" s="2" t="str">
        <f>HYPERLINK("https://pubmed.ncbi.nlm.nih.gov/29759092","29759092")</f>
        <v>29759092</v>
      </c>
      <c r="B522" t="s">
        <v>482</v>
      </c>
      <c r="C522">
        <v>2018</v>
      </c>
    </row>
    <row r="523" spans="1:3" x14ac:dyDescent="0.2">
      <c r="A523" s="2" t="str">
        <f>HYPERLINK("https://pubmed.ncbi.nlm.nih.gov/29781483","29781483")</f>
        <v>29781483</v>
      </c>
      <c r="B523" t="s">
        <v>483</v>
      </c>
      <c r="C523">
        <v>2018</v>
      </c>
    </row>
    <row r="524" spans="1:3" x14ac:dyDescent="0.2">
      <c r="A524" s="2" t="str">
        <f>HYPERLINK("https://pubmed.ncbi.nlm.nih.gov/29565165","29565165")</f>
        <v>29565165</v>
      </c>
      <c r="B524" t="s">
        <v>484</v>
      </c>
      <c r="C524">
        <v>2018</v>
      </c>
    </row>
    <row r="525" spans="1:3" x14ac:dyDescent="0.2">
      <c r="A525" s="2" t="str">
        <f>HYPERLINK("https://pubmed.ncbi.nlm.nih.gov/29673104","29673104")</f>
        <v>29673104</v>
      </c>
      <c r="B525" t="s">
        <v>485</v>
      </c>
      <c r="C525">
        <v>2018</v>
      </c>
    </row>
    <row r="526" spans="1:3" x14ac:dyDescent="0.2">
      <c r="A526" s="2" t="str">
        <f>HYPERLINK("https://pubmed.ncbi.nlm.nih.gov/29681953","29681953")</f>
        <v>29681953</v>
      </c>
      <c r="B526" t="s">
        <v>486</v>
      </c>
      <c r="C526">
        <v>2018</v>
      </c>
    </row>
    <row r="527" spans="1:3" x14ac:dyDescent="0.2">
      <c r="A527" s="2" t="str">
        <f>HYPERLINK("https://pubmed.ncbi.nlm.nih.gov/29683134","29683134")</f>
        <v>29683134</v>
      </c>
      <c r="B527" t="s">
        <v>487</v>
      </c>
      <c r="C527">
        <v>2017</v>
      </c>
    </row>
    <row r="528" spans="1:3" x14ac:dyDescent="0.2">
      <c r="A528" s="2" t="str">
        <f>HYPERLINK("https://pubmed.ncbi.nlm.nih.gov/29722833","29722833")</f>
        <v>29722833</v>
      </c>
      <c r="B528" t="s">
        <v>488</v>
      </c>
      <c r="C528">
        <v>2018</v>
      </c>
    </row>
    <row r="529" spans="1:3" x14ac:dyDescent="0.2">
      <c r="A529" s="2" t="str">
        <f>HYPERLINK("https://pubmed.ncbi.nlm.nih.gov/29725824","29725824")</f>
        <v>29725824</v>
      </c>
      <c r="B529" t="s">
        <v>489</v>
      </c>
      <c r="C529">
        <v>2019</v>
      </c>
    </row>
    <row r="530" spans="1:3" x14ac:dyDescent="0.2">
      <c r="A530" s="2" t="str">
        <f>HYPERLINK("https://pubmed.ncbi.nlm.nih.gov/29079039","29079039")</f>
        <v>29079039</v>
      </c>
      <c r="B530" t="s">
        <v>490</v>
      </c>
      <c r="C530">
        <v>2018</v>
      </c>
    </row>
    <row r="531" spans="1:3" x14ac:dyDescent="0.2">
      <c r="A531" s="2" t="str">
        <f>HYPERLINK("https://pubmed.ncbi.nlm.nih.gov/29215971","29215971")</f>
        <v>29215971</v>
      </c>
      <c r="B531" t="s">
        <v>491</v>
      </c>
      <c r="C531">
        <v>2019</v>
      </c>
    </row>
    <row r="532" spans="1:3" x14ac:dyDescent="0.2">
      <c r="A532" s="2" t="str">
        <f>HYPERLINK("https://pubmed.ncbi.nlm.nih.gov/29222893","29222893")</f>
        <v>29222893</v>
      </c>
      <c r="B532" t="s">
        <v>492</v>
      </c>
      <c r="C532">
        <v>2018</v>
      </c>
    </row>
    <row r="533" spans="1:3" x14ac:dyDescent="0.2">
      <c r="A533" s="2" t="str">
        <f>HYPERLINK("https://pubmed.ncbi.nlm.nih.gov/29331711","29331711")</f>
        <v>29331711</v>
      </c>
      <c r="B533" t="s">
        <v>493</v>
      </c>
      <c r="C533">
        <v>2018</v>
      </c>
    </row>
    <row r="534" spans="1:3" x14ac:dyDescent="0.2">
      <c r="A534" s="2" t="str">
        <f>HYPERLINK("https://pubmed.ncbi.nlm.nih.gov/29462158","29462158")</f>
        <v>29462158</v>
      </c>
      <c r="B534" t="s">
        <v>494</v>
      </c>
      <c r="C534">
        <v>2018</v>
      </c>
    </row>
    <row r="535" spans="1:3" x14ac:dyDescent="0.2">
      <c r="A535" s="2" t="str">
        <f>HYPERLINK("https://pubmed.ncbi.nlm.nih.gov/29491585","29491585")</f>
        <v>29491585</v>
      </c>
      <c r="B535" t="s">
        <v>495</v>
      </c>
      <c r="C535">
        <v>2017</v>
      </c>
    </row>
    <row r="536" spans="1:3" x14ac:dyDescent="0.2">
      <c r="A536" s="2" t="str">
        <f>HYPERLINK("https://pubmed.ncbi.nlm.nih.gov/29413356","29413356")</f>
        <v>29413356</v>
      </c>
      <c r="B536" t="s">
        <v>496</v>
      </c>
      <c r="C536">
        <v>2018</v>
      </c>
    </row>
    <row r="537" spans="1:3" x14ac:dyDescent="0.2">
      <c r="A537" s="2" t="str">
        <f>HYPERLINK("https://pubmed.ncbi.nlm.nih.gov/29433457","29433457")</f>
        <v>29433457</v>
      </c>
      <c r="B537" t="s">
        <v>497</v>
      </c>
      <c r="C537">
        <v>2018</v>
      </c>
    </row>
    <row r="538" spans="1:3" x14ac:dyDescent="0.2">
      <c r="A538" s="2" t="str">
        <f>HYPERLINK("https://pubmed.ncbi.nlm.nih.gov/22137256","22137256")</f>
        <v>22137256</v>
      </c>
      <c r="B538" t="s">
        <v>498</v>
      </c>
      <c r="C538">
        <v>2012</v>
      </c>
    </row>
    <row r="539" spans="1:3" x14ac:dyDescent="0.2">
      <c r="A539" s="2" t="str">
        <f>HYPERLINK("https://pubmed.ncbi.nlm.nih.gov/21691253","21691253")</f>
        <v>21691253</v>
      </c>
      <c r="B539" t="s">
        <v>499</v>
      </c>
      <c r="C539">
        <v>2011</v>
      </c>
    </row>
    <row r="540" spans="1:3" x14ac:dyDescent="0.2">
      <c r="A540" s="2" t="str">
        <f>HYPERLINK("https://pubmed.ncbi.nlm.nih.gov/21864417","21864417")</f>
        <v>21864417</v>
      </c>
      <c r="B540" t="s">
        <v>500</v>
      </c>
      <c r="C540">
        <v>2012</v>
      </c>
    </row>
    <row r="541" spans="1:3" x14ac:dyDescent="0.2">
      <c r="A541" s="2" t="str">
        <f>HYPERLINK("https://pubmed.ncbi.nlm.nih.gov/22018509","22018509")</f>
        <v>22018509</v>
      </c>
      <c r="B541" t="s">
        <v>501</v>
      </c>
      <c r="C541">
        <v>2012</v>
      </c>
    </row>
    <row r="542" spans="1:3" x14ac:dyDescent="0.2">
      <c r="A542" s="2" t="str">
        <f>HYPERLINK("https://pubmed.ncbi.nlm.nih.gov/22136960","22136960")</f>
        <v>22136960</v>
      </c>
      <c r="B542" t="s">
        <v>502</v>
      </c>
      <c r="C542">
        <v>2011</v>
      </c>
    </row>
    <row r="543" spans="1:3" x14ac:dyDescent="0.2">
      <c r="A543" s="2" t="str">
        <f>HYPERLINK("https://pubmed.ncbi.nlm.nih.gov/22575036","22575036")</f>
        <v>22575036</v>
      </c>
      <c r="B543" t="s">
        <v>503</v>
      </c>
      <c r="C543">
        <v>2012</v>
      </c>
    </row>
    <row r="544" spans="1:3" x14ac:dyDescent="0.2">
      <c r="A544" s="2" t="str">
        <f>HYPERLINK("https://pubmed.ncbi.nlm.nih.gov/22810989","22810989")</f>
        <v>22810989</v>
      </c>
      <c r="B544" t="s">
        <v>504</v>
      </c>
      <c r="C544">
        <v>2012</v>
      </c>
    </row>
    <row r="545" spans="1:3" x14ac:dyDescent="0.2">
      <c r="A545" s="2" t="str">
        <f>HYPERLINK("https://pubmed.ncbi.nlm.nih.gov/23056476","23056476")</f>
        <v>23056476</v>
      </c>
      <c r="B545" t="s">
        <v>505</v>
      </c>
      <c r="C545">
        <v>2012</v>
      </c>
    </row>
    <row r="546" spans="1:3" x14ac:dyDescent="0.2">
      <c r="A546" s="2" t="str">
        <f>HYPERLINK("https://pubmed.ncbi.nlm.nih.gov/29378101","29378101")</f>
        <v>29378101</v>
      </c>
      <c r="B546" t="s">
        <v>506</v>
      </c>
      <c r="C546">
        <v>2015</v>
      </c>
    </row>
    <row r="547" spans="1:3" x14ac:dyDescent="0.2">
      <c r="A547" s="2" t="str">
        <f>HYPERLINK("https://pubmed.ncbi.nlm.nih.gov/21865979","21865979")</f>
        <v>21865979</v>
      </c>
      <c r="B547" t="s">
        <v>507</v>
      </c>
      <c r="C547">
        <v>2011</v>
      </c>
    </row>
    <row r="548" spans="1:3" x14ac:dyDescent="0.2">
      <c r="A548" s="2" t="str">
        <f>HYPERLINK("https://pubmed.ncbi.nlm.nih.gov/6294902","6294902")</f>
        <v>6294902</v>
      </c>
      <c r="B548" t="s">
        <v>508</v>
      </c>
      <c r="C548">
        <v>1982</v>
      </c>
    </row>
    <row r="549" spans="1:3" x14ac:dyDescent="0.2">
      <c r="A549" s="2" t="str">
        <f>HYPERLINK("https://pubmed.ncbi.nlm.nih.gov/4015748","4015748")</f>
        <v>4015748</v>
      </c>
      <c r="B549" t="s">
        <v>509</v>
      </c>
      <c r="C549">
        <v>1985</v>
      </c>
    </row>
    <row r="550" spans="1:3" x14ac:dyDescent="0.2">
      <c r="A550" s="2" t="str">
        <f>HYPERLINK("https://pubmed.ncbi.nlm.nih.gov/2543143","2543143")</f>
        <v>2543143</v>
      </c>
      <c r="B550" t="s">
        <v>510</v>
      </c>
      <c r="C550">
        <v>1989</v>
      </c>
    </row>
    <row r="551" spans="1:3" x14ac:dyDescent="0.2">
      <c r="A551" s="2" t="str">
        <f>HYPERLINK("https://pubmed.ncbi.nlm.nih.gov/2551059","2551059")</f>
        <v>2551059</v>
      </c>
      <c r="B551" t="s">
        <v>511</v>
      </c>
      <c r="C551">
        <v>1989</v>
      </c>
    </row>
    <row r="552" spans="1:3" x14ac:dyDescent="0.2">
      <c r="A552" s="2" t="str">
        <f>HYPERLINK("https://pubmed.ncbi.nlm.nih.gov/1656517","1656517")</f>
        <v>1656517</v>
      </c>
      <c r="B552" t="s">
        <v>512</v>
      </c>
      <c r="C552">
        <v>1991</v>
      </c>
    </row>
    <row r="553" spans="1:3" x14ac:dyDescent="0.2">
      <c r="A553" s="2" t="str">
        <f>HYPERLINK("https://pubmed.ncbi.nlm.nih.gov/1411255","1411255")</f>
        <v>1411255</v>
      </c>
      <c r="B553" t="s">
        <v>513</v>
      </c>
      <c r="C553">
        <v>1992</v>
      </c>
    </row>
    <row r="554" spans="1:3" x14ac:dyDescent="0.2">
      <c r="A554" s="2" t="str">
        <f>HYPERLINK("https://pubmed.ncbi.nlm.nih.gov/8470873","8470873")</f>
        <v>8470873</v>
      </c>
      <c r="B554" t="s">
        <v>514</v>
      </c>
      <c r="C554">
        <v>1993</v>
      </c>
    </row>
    <row r="555" spans="1:3" x14ac:dyDescent="0.2">
      <c r="A555" s="2" t="str">
        <f>HYPERLINK("https://pubmed.ncbi.nlm.nih.gov/8470873","8470873")</f>
        <v>8470873</v>
      </c>
      <c r="B555" t="s">
        <v>514</v>
      </c>
      <c r="C555">
        <v>1993</v>
      </c>
    </row>
    <row r="556" spans="1:3" x14ac:dyDescent="0.2">
      <c r="A556" s="2" t="str">
        <f>HYPERLINK("https://pubmed.ncbi.nlm.nih.gov/8317397","8317397")</f>
        <v>8317397</v>
      </c>
      <c r="B556" t="s">
        <v>515</v>
      </c>
      <c r="C556">
        <v>1993</v>
      </c>
    </row>
    <row r="557" spans="1:3" x14ac:dyDescent="0.2">
      <c r="A557" s="2" t="str">
        <f>HYPERLINK("https://pubmed.ncbi.nlm.nih.gov/8074066","8074066")</f>
        <v>8074066</v>
      </c>
      <c r="B557" t="s">
        <v>516</v>
      </c>
      <c r="C557">
        <v>1994</v>
      </c>
    </row>
    <row r="558" spans="1:3" x14ac:dyDescent="0.2">
      <c r="A558" s="2" t="str">
        <f>HYPERLINK("https://pubmed.ncbi.nlm.nih.gov/7703381","7703381")</f>
        <v>7703381</v>
      </c>
      <c r="B558" t="s">
        <v>517</v>
      </c>
      <c r="C558">
        <v>1995</v>
      </c>
    </row>
    <row r="559" spans="1:3" x14ac:dyDescent="0.2">
      <c r="A559" s="2" t="str">
        <f>HYPERLINK("https://pubmed.ncbi.nlm.nih.gov/7624736","7624736")</f>
        <v>7624736</v>
      </c>
      <c r="B559" t="s">
        <v>518</v>
      </c>
      <c r="C559">
        <v>1995</v>
      </c>
    </row>
    <row r="560" spans="1:3" x14ac:dyDescent="0.2">
      <c r="A560" s="2" t="str">
        <f>HYPERLINK("https://pubmed.ncbi.nlm.nih.gov/7749824","7749824")</f>
        <v>7749824</v>
      </c>
      <c r="B560" t="s">
        <v>519</v>
      </c>
      <c r="C560">
        <v>1995</v>
      </c>
    </row>
    <row r="561" spans="1:3" x14ac:dyDescent="0.2">
      <c r="A561" s="2" t="str">
        <f>HYPERLINK("https://pubmed.ncbi.nlm.nih.gov/7872228","7872228")</f>
        <v>7872228</v>
      </c>
      <c r="B561" t="s">
        <v>520</v>
      </c>
      <c r="C561">
        <v>1995</v>
      </c>
    </row>
    <row r="562" spans="1:3" x14ac:dyDescent="0.2">
      <c r="A562" s="2" t="str">
        <f>HYPERLINK("https://pubmed.ncbi.nlm.nih.gov/8779959","8779959")</f>
        <v>8779959</v>
      </c>
      <c r="B562" t="s">
        <v>521</v>
      </c>
      <c r="C562">
        <v>1996</v>
      </c>
    </row>
    <row r="563" spans="1:3" x14ac:dyDescent="0.2">
      <c r="A563" s="2" t="str">
        <f>HYPERLINK("https://pubmed.ncbi.nlm.nih.gov/8779959","8779959")</f>
        <v>8779959</v>
      </c>
      <c r="B563" t="s">
        <v>521</v>
      </c>
      <c r="C563">
        <v>1996</v>
      </c>
    </row>
    <row r="564" spans="1:3" x14ac:dyDescent="0.2">
      <c r="A564" s="2" t="str">
        <f>HYPERLINK("https://pubmed.ncbi.nlm.nih.gov/8850177","8850177")</f>
        <v>8850177</v>
      </c>
      <c r="B564" t="s">
        <v>522</v>
      </c>
      <c r="C564">
        <v>1996</v>
      </c>
    </row>
    <row r="565" spans="1:3" x14ac:dyDescent="0.2">
      <c r="A565" s="2" t="str">
        <f>HYPERLINK("https://pubmed.ncbi.nlm.nih.gov/8850177","8850177")</f>
        <v>8850177</v>
      </c>
      <c r="B565" t="s">
        <v>522</v>
      </c>
      <c r="C565">
        <v>1996</v>
      </c>
    </row>
    <row r="566" spans="1:3" x14ac:dyDescent="0.2">
      <c r="A566" s="2" t="str">
        <f>HYPERLINK("https://pubmed.ncbi.nlm.nih.gov/8724896","8724896")</f>
        <v>8724896</v>
      </c>
      <c r="B566" t="s">
        <v>523</v>
      </c>
      <c r="C566">
        <v>1996</v>
      </c>
    </row>
    <row r="567" spans="1:3" x14ac:dyDescent="0.2">
      <c r="A567" s="2" t="str">
        <f>HYPERLINK("https://pubmed.ncbi.nlm.nih.gov/8724896","8724896")</f>
        <v>8724896</v>
      </c>
      <c r="B567" t="s">
        <v>523</v>
      </c>
      <c r="C567">
        <v>1996</v>
      </c>
    </row>
    <row r="568" spans="1:3" x14ac:dyDescent="0.2">
      <c r="A568" s="2" t="str">
        <f>HYPERLINK("https://pubmed.ncbi.nlm.nih.gov/9168460","9168460")</f>
        <v>9168460</v>
      </c>
      <c r="B568" t="s">
        <v>524</v>
      </c>
      <c r="C568">
        <v>1997</v>
      </c>
    </row>
    <row r="569" spans="1:3" x14ac:dyDescent="0.2">
      <c r="A569" s="2" t="str">
        <f>HYPERLINK("https://pubmed.ncbi.nlm.nih.gov/9168460","9168460")</f>
        <v>9168460</v>
      </c>
      <c r="B569" t="s">
        <v>524</v>
      </c>
      <c r="C569">
        <v>1997</v>
      </c>
    </row>
    <row r="570" spans="1:3" x14ac:dyDescent="0.2">
      <c r="A570" s="2" t="str">
        <f>HYPERLINK("https://pubmed.ncbi.nlm.nih.gov/15481762","15481762")</f>
        <v>15481762</v>
      </c>
      <c r="B570" t="s">
        <v>525</v>
      </c>
      <c r="C570">
        <v>1997</v>
      </c>
    </row>
    <row r="571" spans="1:3" x14ac:dyDescent="0.2">
      <c r="A571" s="2" t="str">
        <f>HYPERLINK("https://pubmed.ncbi.nlm.nih.gov/9350068","9350068")</f>
        <v>9350068</v>
      </c>
      <c r="B571" t="s">
        <v>526</v>
      </c>
      <c r="C571">
        <v>1997</v>
      </c>
    </row>
    <row r="572" spans="1:3" x14ac:dyDescent="0.2">
      <c r="A572" s="2" t="str">
        <f>HYPERLINK("https://pubmed.ncbi.nlm.nih.gov/9350068","9350068")</f>
        <v>9350068</v>
      </c>
      <c r="B572" t="s">
        <v>526</v>
      </c>
      <c r="C572">
        <v>1997</v>
      </c>
    </row>
    <row r="573" spans="1:3" x14ac:dyDescent="0.2">
      <c r="A573" s="2" t="str">
        <f>HYPERLINK("https://pubmed.ncbi.nlm.nih.gov/9507234","9507234")</f>
        <v>9507234</v>
      </c>
      <c r="B573" t="s">
        <v>527</v>
      </c>
      <c r="C573">
        <v>1998</v>
      </c>
    </row>
    <row r="574" spans="1:3" x14ac:dyDescent="0.2">
      <c r="A574" s="2" t="str">
        <f>HYPERLINK("https://pubmed.ncbi.nlm.nih.gov/9690714","9690714")</f>
        <v>9690714</v>
      </c>
      <c r="B574" t="s">
        <v>528</v>
      </c>
      <c r="C574">
        <v>1998</v>
      </c>
    </row>
    <row r="575" spans="1:3" x14ac:dyDescent="0.2">
      <c r="A575" s="2" t="str">
        <f>HYPERLINK("https://pubmed.ncbi.nlm.nih.gov/9870908","9870908")</f>
        <v>9870908</v>
      </c>
      <c r="B575" t="s">
        <v>529</v>
      </c>
      <c r="C575">
        <v>1998</v>
      </c>
    </row>
    <row r="576" spans="1:3" x14ac:dyDescent="0.2">
      <c r="A576" s="2" t="str">
        <f>HYPERLINK("https://pubmed.ncbi.nlm.nih.gov/10477036","10477036")</f>
        <v>10477036</v>
      </c>
      <c r="B576" t="s">
        <v>530</v>
      </c>
      <c r="C576">
        <v>1999</v>
      </c>
    </row>
    <row r="577" spans="1:3" x14ac:dyDescent="0.2">
      <c r="A577" s="2" t="str">
        <f>HYPERLINK("https://pubmed.ncbi.nlm.nih.gov/10479194","10479194")</f>
        <v>10479194</v>
      </c>
      <c r="B577" t="s">
        <v>531</v>
      </c>
      <c r="C577">
        <v>1999</v>
      </c>
    </row>
    <row r="578" spans="1:3" x14ac:dyDescent="0.2">
      <c r="A578" s="2" t="str">
        <f>HYPERLINK("https://pubmed.ncbi.nlm.nih.gov/11237929","11237929")</f>
        <v>11237929</v>
      </c>
      <c r="B578" t="s">
        <v>532</v>
      </c>
      <c r="C578">
        <v>2001</v>
      </c>
    </row>
    <row r="579" spans="1:3" x14ac:dyDescent="0.2">
      <c r="A579" s="2" t="str">
        <f>HYPERLINK("https://pubmed.ncbi.nlm.nih.gov/11435508","11435508")</f>
        <v>11435508</v>
      </c>
      <c r="B579" t="s">
        <v>533</v>
      </c>
      <c r="C579">
        <v>2001</v>
      </c>
    </row>
    <row r="580" spans="1:3" x14ac:dyDescent="0.2">
      <c r="A580" s="2" t="str">
        <f>HYPERLINK("https://pubmed.ncbi.nlm.nih.gov/12031825","12031825")</f>
        <v>12031825</v>
      </c>
      <c r="B580" t="s">
        <v>534</v>
      </c>
      <c r="C580">
        <v>2002</v>
      </c>
    </row>
    <row r="581" spans="1:3" x14ac:dyDescent="0.2">
      <c r="A581" s="2" t="str">
        <f>HYPERLINK("https://pubmed.ncbi.nlm.nih.gov/12081840","12081840")</f>
        <v>12081840</v>
      </c>
      <c r="B581" t="s">
        <v>535</v>
      </c>
      <c r="C581">
        <v>2002</v>
      </c>
    </row>
    <row r="582" spans="1:3" x14ac:dyDescent="0.2">
      <c r="A582" s="2" t="str">
        <f>HYPERLINK("https://pubmed.ncbi.nlm.nih.gov/12530552","12530552")</f>
        <v>12530552</v>
      </c>
      <c r="B582" t="s">
        <v>536</v>
      </c>
      <c r="C582">
        <v>2002</v>
      </c>
    </row>
    <row r="583" spans="1:3" x14ac:dyDescent="0.2">
      <c r="A583" s="2" t="str">
        <f>HYPERLINK("https://pubmed.ncbi.nlm.nih.gov/12923230","12923230")</f>
        <v>12923230</v>
      </c>
      <c r="B583" t="s">
        <v>537</v>
      </c>
      <c r="C583">
        <v>2003</v>
      </c>
    </row>
    <row r="584" spans="1:3" x14ac:dyDescent="0.2">
      <c r="A584" s="2" t="str">
        <f>HYPERLINK("https://pubmed.ncbi.nlm.nih.gov/14506493","14506493")</f>
        <v>14506493</v>
      </c>
      <c r="B584" t="s">
        <v>538</v>
      </c>
      <c r="C584">
        <v>2003</v>
      </c>
    </row>
    <row r="585" spans="1:3" x14ac:dyDescent="0.2">
      <c r="A585" s="2" t="str">
        <f>HYPERLINK("https://pubmed.ncbi.nlm.nih.gov/15553594","15553594")</f>
        <v>15553594</v>
      </c>
      <c r="B585" t="s">
        <v>539</v>
      </c>
      <c r="C585">
        <v>2004</v>
      </c>
    </row>
    <row r="586" spans="1:3" x14ac:dyDescent="0.2">
      <c r="A586" s="2" t="str">
        <f>HYPERLINK("https://pubmed.ncbi.nlm.nih.gov/16296399","16296399")</f>
        <v>16296399</v>
      </c>
      <c r="B586" t="s">
        <v>540</v>
      </c>
      <c r="C586">
        <v>2005</v>
      </c>
    </row>
    <row r="587" spans="1:3" x14ac:dyDescent="0.2">
      <c r="A587" s="2" t="str">
        <f>HYPERLINK("https://pubmed.ncbi.nlm.nih.gov/16818127","16818127")</f>
        <v>16818127</v>
      </c>
      <c r="B587" t="s">
        <v>541</v>
      </c>
      <c r="C587">
        <v>2006</v>
      </c>
    </row>
    <row r="588" spans="1:3" x14ac:dyDescent="0.2">
      <c r="A588" s="2" t="str">
        <f>HYPERLINK("https://pubmed.ncbi.nlm.nih.gov/17127043","17127043")</f>
        <v>17127043</v>
      </c>
      <c r="B588" t="s">
        <v>542</v>
      </c>
      <c r="C588">
        <v>2007</v>
      </c>
    </row>
    <row r="589" spans="1:3" x14ac:dyDescent="0.2">
      <c r="A589" s="2" t="str">
        <f>HYPERLINK("https://pubmed.ncbi.nlm.nih.gov/17663804","17663804")</f>
        <v>17663804</v>
      </c>
      <c r="B589" t="s">
        <v>543</v>
      </c>
      <c r="C589">
        <v>2008</v>
      </c>
    </row>
    <row r="590" spans="1:3" x14ac:dyDescent="0.2">
      <c r="A590" s="2" t="str">
        <f>HYPERLINK("https://pubmed.ncbi.nlm.nih.gov/18180340","18180340")</f>
        <v>18180340</v>
      </c>
      <c r="B590" t="s">
        <v>544</v>
      </c>
      <c r="C590">
        <v>2008</v>
      </c>
    </row>
    <row r="591" spans="1:3" x14ac:dyDescent="0.2">
      <c r="A591" s="2" t="str">
        <f>HYPERLINK("https://pubmed.ncbi.nlm.nih.gov/18258624","18258624")</f>
        <v>18258624</v>
      </c>
      <c r="B591" t="s">
        <v>545</v>
      </c>
      <c r="C591">
        <v>2008</v>
      </c>
    </row>
    <row r="592" spans="1:3" x14ac:dyDescent="0.2">
      <c r="A592" s="2" t="str">
        <f>HYPERLINK("https://pubmed.ncbi.nlm.nih.gov/19011281","19011281")</f>
        <v>19011281</v>
      </c>
      <c r="B592" t="s">
        <v>546</v>
      </c>
      <c r="C592">
        <v>2008</v>
      </c>
    </row>
    <row r="593" spans="1:3" x14ac:dyDescent="0.2">
      <c r="A593" s="2" t="str">
        <f>HYPERLINK("https://pubmed.ncbi.nlm.nih.gov/19036560","19036560")</f>
        <v>19036560</v>
      </c>
      <c r="B593" t="s">
        <v>547</v>
      </c>
      <c r="C593">
        <v>2009</v>
      </c>
    </row>
    <row r="594" spans="1:3" x14ac:dyDescent="0.2">
      <c r="A594" s="2" t="str">
        <f>HYPERLINK("https://pubmed.ncbi.nlm.nih.gov/19056592","19056592")</f>
        <v>19056592</v>
      </c>
      <c r="B594" t="s">
        <v>548</v>
      </c>
      <c r="C594">
        <v>2009</v>
      </c>
    </row>
    <row r="595" spans="1:3" x14ac:dyDescent="0.2">
      <c r="A595" s="2" t="str">
        <f>HYPERLINK("https://pubmed.ncbi.nlm.nih.gov/19138437","19138437")</f>
        <v>19138437</v>
      </c>
      <c r="B595" t="s">
        <v>549</v>
      </c>
      <c r="C595">
        <v>2009</v>
      </c>
    </row>
    <row r="596" spans="1:3" x14ac:dyDescent="0.2">
      <c r="A596" s="2" t="str">
        <f>HYPERLINK("https://pubmed.ncbi.nlm.nih.gov/19160533","19160533")</f>
        <v>19160533</v>
      </c>
      <c r="B596" t="s">
        <v>550</v>
      </c>
      <c r="C596">
        <v>2008</v>
      </c>
    </row>
    <row r="597" spans="1:3" x14ac:dyDescent="0.2">
      <c r="A597" s="2" t="str">
        <f>HYPERLINK("https://pubmed.ncbi.nlm.nih.gov/19174829","19174829")</f>
        <v>19174829</v>
      </c>
      <c r="B597" t="s">
        <v>551</v>
      </c>
      <c r="C597">
        <v>2009</v>
      </c>
    </row>
    <row r="598" spans="1:3" x14ac:dyDescent="0.2">
      <c r="A598" s="2" t="str">
        <f>HYPERLINK("https://pubmed.ncbi.nlm.nih.gov/19356306","19356306")</f>
        <v>19356306</v>
      </c>
      <c r="B598" t="s">
        <v>552</v>
      </c>
      <c r="C598">
        <v>2009</v>
      </c>
    </row>
    <row r="599" spans="1:3" x14ac:dyDescent="0.2">
      <c r="A599" s="2" t="str">
        <f>HYPERLINK("https://pubmed.ncbi.nlm.nih.gov/20410089","20410089")</f>
        <v>20410089</v>
      </c>
      <c r="B599" t="s">
        <v>553</v>
      </c>
      <c r="C599">
        <v>2010</v>
      </c>
    </row>
    <row r="600" spans="1:3" x14ac:dyDescent="0.2">
      <c r="A600" s="2" t="str">
        <f>HYPERLINK("https://pubmed.ncbi.nlm.nih.gov/21168878","21168878")</f>
        <v>21168878</v>
      </c>
      <c r="B600" t="s">
        <v>554</v>
      </c>
      <c r="C600">
        <v>2011</v>
      </c>
    </row>
    <row r="601" spans="1:3" x14ac:dyDescent="0.2">
      <c r="A601" s="2" t="str">
        <f>HYPERLINK("https://pubmed.ncbi.nlm.nih.gov/21177087","21177087")</f>
        <v>21177087</v>
      </c>
      <c r="B601" t="s">
        <v>555</v>
      </c>
      <c r="C601">
        <v>2011</v>
      </c>
    </row>
    <row r="602" spans="1:3" x14ac:dyDescent="0.2">
      <c r="A602" s="2" t="str">
        <f>HYPERLINK("https://pubmed.ncbi.nlm.nih.gov/23199523","23199523")</f>
        <v>23199523</v>
      </c>
      <c r="B602" t="s">
        <v>556</v>
      </c>
      <c r="C602">
        <v>2013</v>
      </c>
    </row>
    <row r="603" spans="1:3" x14ac:dyDescent="0.2">
      <c r="A603" s="2" t="str">
        <f>HYPERLINK("https://pubmed.ncbi.nlm.nih.gov/23260750","23260750")</f>
        <v>23260750</v>
      </c>
      <c r="B603" t="s">
        <v>557</v>
      </c>
      <c r="C603">
        <v>2013</v>
      </c>
    </row>
    <row r="604" spans="1:3" x14ac:dyDescent="0.2">
      <c r="A604" s="2" t="str">
        <f>HYPERLINK("https://pubmed.ncbi.nlm.nih.gov/23390192","23390192")</f>
        <v>23390192</v>
      </c>
      <c r="B604" t="s">
        <v>558</v>
      </c>
      <c r="C604">
        <v>2013</v>
      </c>
    </row>
    <row r="605" spans="1:3" x14ac:dyDescent="0.2">
      <c r="A605" s="2" t="str">
        <f>HYPERLINK("https://pubmed.ncbi.nlm.nih.gov/24098072","24098072")</f>
        <v>24098072</v>
      </c>
      <c r="B605" t="s">
        <v>559</v>
      </c>
      <c r="C605">
        <v>2013</v>
      </c>
    </row>
    <row r="606" spans="1:3" x14ac:dyDescent="0.2">
      <c r="A606" s="2" t="str">
        <f>HYPERLINK("https://pubmed.ncbi.nlm.nih.gov/24611892","24611892")</f>
        <v>24611892</v>
      </c>
      <c r="B606" t="s">
        <v>560</v>
      </c>
      <c r="C606">
        <v>2014</v>
      </c>
    </row>
    <row r="607" spans="1:3" x14ac:dyDescent="0.2">
      <c r="A607" s="2" t="str">
        <f>HYPERLINK("https://pubmed.ncbi.nlm.nih.gov/24760401","24760401")</f>
        <v>24760401</v>
      </c>
      <c r="B607" t="s">
        <v>561</v>
      </c>
      <c r="C607">
        <v>2014</v>
      </c>
    </row>
    <row r="608" spans="1:3" x14ac:dyDescent="0.2">
      <c r="A608" s="2" t="str">
        <f>HYPERLINK("https://pubmed.ncbi.nlm.nih.gov/25338347","25338347")</f>
        <v>25338347</v>
      </c>
      <c r="B608" t="s">
        <v>562</v>
      </c>
      <c r="C608">
        <v>2014</v>
      </c>
    </row>
    <row r="609" spans="1:3" x14ac:dyDescent="0.2">
      <c r="A609" s="2" t="str">
        <f>HYPERLINK("https://pubmed.ncbi.nlm.nih.gov/25338347","25338347")</f>
        <v>25338347</v>
      </c>
      <c r="B609" t="s">
        <v>562</v>
      </c>
      <c r="C609">
        <v>2014</v>
      </c>
    </row>
    <row r="610" spans="1:3" x14ac:dyDescent="0.2">
      <c r="A610" s="2" t="str">
        <f>HYPERLINK("https://pubmed.ncbi.nlm.nih.gov/25573272","25573272")</f>
        <v>25573272</v>
      </c>
      <c r="B610" t="s">
        <v>563</v>
      </c>
      <c r="C610">
        <v>2015</v>
      </c>
    </row>
    <row r="611" spans="1:3" x14ac:dyDescent="0.2">
      <c r="A611" s="2" t="str">
        <f>HYPERLINK("https://pubmed.ncbi.nlm.nih.gov/25732379","25732379")</f>
        <v>25732379</v>
      </c>
      <c r="B611" t="s">
        <v>564</v>
      </c>
      <c r="C611">
        <v>2015</v>
      </c>
    </row>
    <row r="612" spans="1:3" x14ac:dyDescent="0.2">
      <c r="A612" s="2" t="str">
        <f>HYPERLINK("https://pubmed.ncbi.nlm.nih.gov/25820474","25820474")</f>
        <v>25820474</v>
      </c>
      <c r="B612" t="s">
        <v>565</v>
      </c>
      <c r="C612">
        <v>2015</v>
      </c>
    </row>
    <row r="613" spans="1:3" x14ac:dyDescent="0.2">
      <c r="A613" s="2" t="str">
        <f>HYPERLINK("https://pubmed.ncbi.nlm.nih.gov/25994567","25994567")</f>
        <v>25994567</v>
      </c>
      <c r="B613" t="s">
        <v>566</v>
      </c>
      <c r="C613">
        <v>2015</v>
      </c>
    </row>
    <row r="614" spans="1:3" x14ac:dyDescent="0.2">
      <c r="A614" s="2" t="str">
        <f>HYPERLINK("https://pubmed.ncbi.nlm.nih.gov/27448155","27448155")</f>
        <v>27448155</v>
      </c>
      <c r="B614" t="s">
        <v>567</v>
      </c>
      <c r="C614">
        <v>2016</v>
      </c>
    </row>
    <row r="615" spans="1:3" x14ac:dyDescent="0.2">
      <c r="A615" s="2" t="str">
        <f>HYPERLINK("https://pubmed.ncbi.nlm.nih.gov/27571269","27571269")</f>
        <v>27571269</v>
      </c>
      <c r="B615" t="s">
        <v>568</v>
      </c>
      <c r="C615">
        <v>2016</v>
      </c>
    </row>
    <row r="616" spans="1:3" x14ac:dyDescent="0.2">
      <c r="A616" s="2" t="str">
        <f>HYPERLINK("https://pubmed.ncbi.nlm.nih.gov/28488685","28488685")</f>
        <v>28488685</v>
      </c>
      <c r="B616" t="s">
        <v>569</v>
      </c>
      <c r="C616">
        <v>2017</v>
      </c>
    </row>
    <row r="617" spans="1:3" x14ac:dyDescent="0.2">
      <c r="A617" s="2" t="str">
        <f>HYPERLINK("https://pubmed.ncbi.nlm.nih.gov/28562117","28562117")</f>
        <v>28562117</v>
      </c>
      <c r="B617" t="s">
        <v>570</v>
      </c>
      <c r="C617">
        <v>2017</v>
      </c>
    </row>
    <row r="618" spans="1:3" x14ac:dyDescent="0.2">
      <c r="A618" s="2" t="str">
        <f>HYPERLINK("https://pubmed.ncbi.nlm.nih.gov/28597973","28597973")</f>
        <v>28597973</v>
      </c>
      <c r="B618" t="s">
        <v>571</v>
      </c>
      <c r="C618">
        <v>2018</v>
      </c>
    </row>
    <row r="619" spans="1:3" x14ac:dyDescent="0.2">
      <c r="A619" s="2" t="str">
        <f>HYPERLINK("https://pubmed.ncbi.nlm.nih.gov/28951525","28951525")</f>
        <v>28951525</v>
      </c>
      <c r="B619" t="s">
        <v>572</v>
      </c>
      <c r="C619">
        <v>2018</v>
      </c>
    </row>
    <row r="620" spans="1:3" x14ac:dyDescent="0.2">
      <c r="A620" s="2" t="str">
        <f>HYPERLINK("https://pubmed.ncbi.nlm.nih.gov/8979282","8979282")</f>
        <v>8979282</v>
      </c>
      <c r="B620" t="s">
        <v>573</v>
      </c>
      <c r="C620">
        <v>1997</v>
      </c>
    </row>
    <row r="621" spans="1:3" x14ac:dyDescent="0.2">
      <c r="A621" s="2" t="str">
        <f>HYPERLINK("https://pubmed.ncbi.nlm.nih.gov/8979282","8979282")</f>
        <v>8979282</v>
      </c>
      <c r="B621" t="s">
        <v>573</v>
      </c>
      <c r="C621">
        <v>1997</v>
      </c>
    </row>
    <row r="622" spans="1:3" x14ac:dyDescent="0.2">
      <c r="A622" s="2" t="str">
        <f>HYPERLINK("https://pubmed.ncbi.nlm.nih.gov/10755457","10755457")</f>
        <v>10755457</v>
      </c>
      <c r="B622" t="s">
        <v>574</v>
      </c>
      <c r="C622">
        <v>2000</v>
      </c>
    </row>
    <row r="623" spans="1:3" x14ac:dyDescent="0.2">
      <c r="A623" s="2" t="str">
        <f>HYPERLINK("https://pubmed.ncbi.nlm.nih.gov/11673596","11673596")</f>
        <v>11673596</v>
      </c>
      <c r="B623" t="s">
        <v>575</v>
      </c>
      <c r="C623">
        <v>2001</v>
      </c>
    </row>
    <row r="624" spans="1:3" x14ac:dyDescent="0.2">
      <c r="A624" s="2" t="str">
        <f>HYPERLINK("https://pubmed.ncbi.nlm.nih.gov/11864865","11864865")</f>
        <v>11864865</v>
      </c>
      <c r="B624" t="s">
        <v>576</v>
      </c>
      <c r="C624">
        <v>2002</v>
      </c>
    </row>
    <row r="625" spans="1:3" x14ac:dyDescent="0.2">
      <c r="A625" s="2" t="str">
        <f>HYPERLINK("https://pubmed.ncbi.nlm.nih.gov/12838196","12838196")</f>
        <v>12838196</v>
      </c>
      <c r="B625" t="s">
        <v>577</v>
      </c>
      <c r="C625">
        <v>2003</v>
      </c>
    </row>
    <row r="626" spans="1:3" x14ac:dyDescent="0.2">
      <c r="A626" s="2" t="str">
        <f>HYPERLINK("https://pubmed.ncbi.nlm.nih.gov/17240089","17240089")</f>
        <v>17240089</v>
      </c>
      <c r="B626" t="s">
        <v>578</v>
      </c>
      <c r="C626">
        <v>2007</v>
      </c>
    </row>
    <row r="627" spans="1:3" x14ac:dyDescent="0.2">
      <c r="A627" s="2" t="str">
        <f>HYPERLINK("https://pubmed.ncbi.nlm.nih.gov/19214054","19214054")</f>
        <v>19214054</v>
      </c>
      <c r="B627" t="s">
        <v>579</v>
      </c>
      <c r="C627">
        <v>2009</v>
      </c>
    </row>
    <row r="628" spans="1:3" x14ac:dyDescent="0.2">
      <c r="A628" s="2" t="str">
        <f>HYPERLINK("https://pubmed.ncbi.nlm.nih.gov/19615874","19615874")</f>
        <v>19615874</v>
      </c>
      <c r="B628" t="s">
        <v>580</v>
      </c>
      <c r="C628">
        <v>2009</v>
      </c>
    </row>
    <row r="629" spans="1:3" x14ac:dyDescent="0.2">
      <c r="A629" s="2" t="str">
        <f>HYPERLINK("https://pubmed.ncbi.nlm.nih.gov/21531481","21531481")</f>
        <v>21531481</v>
      </c>
      <c r="B629" t="s">
        <v>581</v>
      </c>
      <c r="C629">
        <v>2012</v>
      </c>
    </row>
    <row r="630" spans="1:3" x14ac:dyDescent="0.2">
      <c r="A630" s="2" t="str">
        <f>HYPERLINK("https://pubmed.ncbi.nlm.nih.gov/2783477","2783477")</f>
        <v>2783477</v>
      </c>
      <c r="B630" t="s">
        <v>582</v>
      </c>
      <c r="C630">
        <v>1989</v>
      </c>
    </row>
    <row r="631" spans="1:3" x14ac:dyDescent="0.2">
      <c r="A631" s="2" t="str">
        <f>HYPERLINK("https://pubmed.ncbi.nlm.nih.gov/2562385","2562385")</f>
        <v>2562385</v>
      </c>
      <c r="B631" t="s">
        <v>583</v>
      </c>
      <c r="C631">
        <v>1989</v>
      </c>
    </row>
    <row r="632" spans="1:3" x14ac:dyDescent="0.2">
      <c r="A632" s="2" t="str">
        <f>HYPERLINK("https://pubmed.ncbi.nlm.nih.gov/8365384","8365384")</f>
        <v>8365384</v>
      </c>
      <c r="B632" t="s">
        <v>584</v>
      </c>
      <c r="C632">
        <v>1993</v>
      </c>
    </row>
    <row r="633" spans="1:3" x14ac:dyDescent="0.2">
      <c r="A633" s="2" t="str">
        <f>HYPERLINK("https://pubmed.ncbi.nlm.nih.gov/8780337","8780337")</f>
        <v>8780337</v>
      </c>
      <c r="B633" t="s">
        <v>585</v>
      </c>
      <c r="C633">
        <v>1996</v>
      </c>
    </row>
    <row r="634" spans="1:3" x14ac:dyDescent="0.2">
      <c r="A634" s="2" t="str">
        <f>HYPERLINK("https://pubmed.ncbi.nlm.nih.gov/8780337","8780337")</f>
        <v>8780337</v>
      </c>
      <c r="B634" t="s">
        <v>585</v>
      </c>
      <c r="C634">
        <v>1996</v>
      </c>
    </row>
    <row r="635" spans="1:3" x14ac:dyDescent="0.2">
      <c r="A635" s="2" t="str">
        <f>HYPERLINK("https://pubmed.ncbi.nlm.nih.gov/20708391","20708391")</f>
        <v>20708391</v>
      </c>
      <c r="B635" t="s">
        <v>586</v>
      </c>
      <c r="C635">
        <v>2012</v>
      </c>
    </row>
    <row r="636" spans="1:3" x14ac:dyDescent="0.2">
      <c r="A636" s="2" t="str">
        <f>HYPERLINK("https://pubmed.ncbi.nlm.nih.gov/2719762","2719762")</f>
        <v>2719762</v>
      </c>
      <c r="B636" t="s">
        <v>587</v>
      </c>
      <c r="C636">
        <v>1989</v>
      </c>
    </row>
    <row r="637" spans="1:3" x14ac:dyDescent="0.2">
      <c r="A637" s="2" t="str">
        <f>HYPERLINK("https://pubmed.ncbi.nlm.nih.gov/2128354","2128354")</f>
        <v>2128354</v>
      </c>
      <c r="B637" t="s">
        <v>588</v>
      </c>
      <c r="C637">
        <v>1990</v>
      </c>
    </row>
    <row r="638" spans="1:3" x14ac:dyDescent="0.2">
      <c r="A638" s="2" t="str">
        <f>HYPERLINK("https://pubmed.ncbi.nlm.nih.gov/2298365","2298365")</f>
        <v>2298365</v>
      </c>
      <c r="B638" t="s">
        <v>589</v>
      </c>
      <c r="C638">
        <v>1990</v>
      </c>
    </row>
    <row r="639" spans="1:3" x14ac:dyDescent="0.2">
      <c r="A639" s="2" t="str">
        <f>HYPERLINK("https://pubmed.ncbi.nlm.nih.gov/1905637","1905637")</f>
        <v>1905637</v>
      </c>
      <c r="B639" t="s">
        <v>590</v>
      </c>
      <c r="C639">
        <v>1991</v>
      </c>
    </row>
    <row r="640" spans="1:3" x14ac:dyDescent="0.2">
      <c r="A640" s="2" t="str">
        <f>HYPERLINK("https://pubmed.ncbi.nlm.nih.gov/8139394","8139394")</f>
        <v>8139394</v>
      </c>
      <c r="B640" t="s">
        <v>591</v>
      </c>
      <c r="C640">
        <v>1994</v>
      </c>
    </row>
    <row r="641" spans="1:3" x14ac:dyDescent="0.2">
      <c r="A641" s="2" t="str">
        <f>HYPERLINK("https://pubmed.ncbi.nlm.nih.gov/9407327","9407327")</f>
        <v>9407327</v>
      </c>
      <c r="B641" t="s">
        <v>592</v>
      </c>
      <c r="C641">
        <v>1997</v>
      </c>
    </row>
    <row r="642" spans="1:3" x14ac:dyDescent="0.2">
      <c r="A642" s="2" t="str">
        <f>HYPERLINK("https://pubmed.ncbi.nlm.nih.gov/9407327","9407327")</f>
        <v>9407327</v>
      </c>
      <c r="B642" t="s">
        <v>592</v>
      </c>
      <c r="C642">
        <v>1997</v>
      </c>
    </row>
    <row r="643" spans="1:3" x14ac:dyDescent="0.2">
      <c r="A643" s="2" t="str">
        <f>HYPERLINK("https://pubmed.ncbi.nlm.nih.gov/10522600","10522600")</f>
        <v>10522600</v>
      </c>
      <c r="B643" t="s">
        <v>593</v>
      </c>
      <c r="C643">
        <v>1999</v>
      </c>
    </row>
    <row r="644" spans="1:3" x14ac:dyDescent="0.2">
      <c r="A644" s="2" t="str">
        <f>HYPERLINK("https://pubmed.ncbi.nlm.nih.gov/14559317","14559317")</f>
        <v>14559317</v>
      </c>
      <c r="B644" t="s">
        <v>594</v>
      </c>
      <c r="C644">
        <v>2003</v>
      </c>
    </row>
    <row r="645" spans="1:3" x14ac:dyDescent="0.2">
      <c r="A645" s="2" t="str">
        <f>HYPERLINK("https://pubmed.ncbi.nlm.nih.gov/15983189","15983189")</f>
        <v>15983189</v>
      </c>
      <c r="B645" t="s">
        <v>595</v>
      </c>
      <c r="C645">
        <v>2005</v>
      </c>
    </row>
    <row r="646" spans="1:3" x14ac:dyDescent="0.2">
      <c r="A646" s="2" t="str">
        <f>HYPERLINK("https://pubmed.ncbi.nlm.nih.gov/23433939","23433939")</f>
        <v>23433939</v>
      </c>
      <c r="B646" t="s">
        <v>596</v>
      </c>
      <c r="C646">
        <v>2013</v>
      </c>
    </row>
    <row r="647" spans="1:3" x14ac:dyDescent="0.2">
      <c r="A647" s="2" t="str">
        <f>HYPERLINK("https://pubmed.ncbi.nlm.nih.gov/28356841","28356841")</f>
        <v>28356841</v>
      </c>
      <c r="B647" t="s">
        <v>597</v>
      </c>
      <c r="C647">
        <v>2015</v>
      </c>
    </row>
    <row r="648" spans="1:3" x14ac:dyDescent="0.2">
      <c r="A648" s="2" t="str">
        <f>HYPERLINK("https://pubmed.ncbi.nlm.nih.gov/15051614","15051614")</f>
        <v>15051614</v>
      </c>
      <c r="B648" t="s">
        <v>598</v>
      </c>
      <c r="C648">
        <v>2004</v>
      </c>
    </row>
    <row r="649" spans="1:3" x14ac:dyDescent="0.2">
      <c r="A649" s="2" t="str">
        <f>HYPERLINK("https://pubmed.ncbi.nlm.nih.gov/15997638","15997638")</f>
        <v>15997638</v>
      </c>
      <c r="B649" t="s">
        <v>599</v>
      </c>
      <c r="C649">
        <v>2005</v>
      </c>
    </row>
    <row r="650" spans="1:3" x14ac:dyDescent="0.2">
      <c r="A650" s="2" t="str">
        <f>HYPERLINK("https://pubmed.ncbi.nlm.nih.gov/16469992","16469992")</f>
        <v>16469992</v>
      </c>
      <c r="B650" t="s">
        <v>600</v>
      </c>
      <c r="C650">
        <v>2006</v>
      </c>
    </row>
    <row r="651" spans="1:3" x14ac:dyDescent="0.2">
      <c r="A651" s="2" t="str">
        <f>HYPERLINK("https://pubmed.ncbi.nlm.nih.gov/18199388","18199388")</f>
        <v>18199388</v>
      </c>
      <c r="B651" t="s">
        <v>601</v>
      </c>
      <c r="C651">
        <v>2008</v>
      </c>
    </row>
    <row r="652" spans="1:3" x14ac:dyDescent="0.2">
      <c r="A652" s="2" t="str">
        <f>HYPERLINK("https://pubmed.ncbi.nlm.nih.gov/3025092","3025092")</f>
        <v>3025092</v>
      </c>
      <c r="B652" t="s">
        <v>602</v>
      </c>
      <c r="C652">
        <v>1986</v>
      </c>
    </row>
    <row r="653" spans="1:3" x14ac:dyDescent="0.2">
      <c r="A653" s="2" t="str">
        <f>HYPERLINK("https://pubmed.ncbi.nlm.nih.gov/8379505","8379505")</f>
        <v>8379505</v>
      </c>
      <c r="B653" t="s">
        <v>603</v>
      </c>
      <c r="C653">
        <v>1993</v>
      </c>
    </row>
    <row r="654" spans="1:3" x14ac:dyDescent="0.2">
      <c r="A654" s="2" t="str">
        <f>HYPERLINK("https://pubmed.ncbi.nlm.nih.gov/8379505","8379505")</f>
        <v>8379505</v>
      </c>
      <c r="B654" t="s">
        <v>603</v>
      </c>
      <c r="C654">
        <v>1993</v>
      </c>
    </row>
    <row r="655" spans="1:3" x14ac:dyDescent="0.2">
      <c r="A655" s="2" t="str">
        <f>HYPERLINK("https://pubmed.ncbi.nlm.nih.gov/9449222","9449222")</f>
        <v>9449222</v>
      </c>
      <c r="B655" t="s">
        <v>604</v>
      </c>
      <c r="C655">
        <v>1997</v>
      </c>
    </row>
    <row r="656" spans="1:3" x14ac:dyDescent="0.2">
      <c r="A656" s="2" t="str">
        <f>HYPERLINK("https://pubmed.ncbi.nlm.nih.gov/9675609","9675609")</f>
        <v>9675609</v>
      </c>
      <c r="B656" t="s">
        <v>605</v>
      </c>
      <c r="C656">
        <v>1998</v>
      </c>
    </row>
    <row r="657" spans="1:3" x14ac:dyDescent="0.2">
      <c r="A657" s="2" t="str">
        <f>HYPERLINK("https://pubmed.ncbi.nlm.nih.gov/10443964","10443964")</f>
        <v>10443964</v>
      </c>
      <c r="B657" t="s">
        <v>606</v>
      </c>
      <c r="C657">
        <v>1999</v>
      </c>
    </row>
    <row r="658" spans="1:3" x14ac:dyDescent="0.2">
      <c r="A658" s="2" t="str">
        <f>HYPERLINK("https://pubmed.ncbi.nlm.nih.gov/16837436","16837436")</f>
        <v>16837436</v>
      </c>
      <c r="B658" t="s">
        <v>607</v>
      </c>
      <c r="C658">
        <v>2006</v>
      </c>
    </row>
    <row r="659" spans="1:3" x14ac:dyDescent="0.2">
      <c r="A659" s="2" t="str">
        <f>HYPERLINK("https://pubmed.ncbi.nlm.nih.gov/17087052","17087052")</f>
        <v>17087052</v>
      </c>
      <c r="B659" t="s">
        <v>608</v>
      </c>
      <c r="C659">
        <v>2006</v>
      </c>
    </row>
    <row r="660" spans="1:3" x14ac:dyDescent="0.2">
      <c r="A660" s="2" t="str">
        <f>HYPERLINK("https://pubmed.ncbi.nlm.nih.gov/17257908","17257908")</f>
        <v>17257908</v>
      </c>
      <c r="B660" t="s">
        <v>609</v>
      </c>
      <c r="C660">
        <v>2007</v>
      </c>
    </row>
    <row r="661" spans="1:3" x14ac:dyDescent="0.2">
      <c r="A661" s="2" t="str">
        <f>HYPERLINK("https://pubmed.ncbi.nlm.nih.gov/17664057","17664057")</f>
        <v>17664057</v>
      </c>
      <c r="B661" t="s">
        <v>610</v>
      </c>
      <c r="C661">
        <v>2007</v>
      </c>
    </row>
    <row r="662" spans="1:3" x14ac:dyDescent="0.2">
      <c r="A662" s="2" t="str">
        <f>HYPERLINK("https://pubmed.ncbi.nlm.nih.gov/18804988","18804988")</f>
        <v>18804988</v>
      </c>
      <c r="B662" t="s">
        <v>611</v>
      </c>
      <c r="C662">
        <v>2009</v>
      </c>
    </row>
    <row r="663" spans="1:3" x14ac:dyDescent="0.2">
      <c r="A663" s="2" t="str">
        <f>HYPERLINK("https://pubmed.ncbi.nlm.nih.gov/19623203","19623203")</f>
        <v>19623203</v>
      </c>
      <c r="B663" t="s">
        <v>612</v>
      </c>
      <c r="C663">
        <v>2009</v>
      </c>
    </row>
    <row r="664" spans="1:3" x14ac:dyDescent="0.2">
      <c r="A664" s="2" t="str">
        <f>HYPERLINK("https://pubmed.ncbi.nlm.nih.gov/21880037","21880037")</f>
        <v>21880037</v>
      </c>
      <c r="B664" t="s">
        <v>613</v>
      </c>
      <c r="C664">
        <v>2012</v>
      </c>
    </row>
    <row r="665" spans="1:3" x14ac:dyDescent="0.2">
      <c r="A665" s="2" t="str">
        <f>HYPERLINK("https://pubmed.ncbi.nlm.nih.gov/23430672","23430672")</f>
        <v>23430672</v>
      </c>
      <c r="B665" t="s">
        <v>614</v>
      </c>
      <c r="C665">
        <v>2013</v>
      </c>
    </row>
    <row r="666" spans="1:3" x14ac:dyDescent="0.2">
      <c r="A666" s="2" t="str">
        <f>HYPERLINK("https://pubmed.ncbi.nlm.nih.gov/24385686","24385686")</f>
        <v>24385686</v>
      </c>
      <c r="B666" t="s">
        <v>615</v>
      </c>
      <c r="C666">
        <v>2013</v>
      </c>
    </row>
    <row r="667" spans="1:3" x14ac:dyDescent="0.2">
      <c r="A667" s="2" t="str">
        <f>HYPERLINK("https://pubmed.ncbi.nlm.nih.gov/25187667","25187667")</f>
        <v>25187667</v>
      </c>
      <c r="B667" t="s">
        <v>616</v>
      </c>
      <c r="C667">
        <v>2014</v>
      </c>
    </row>
    <row r="668" spans="1:3" x14ac:dyDescent="0.2">
      <c r="A668" s="2" t="str">
        <f>HYPERLINK("https://pubmed.ncbi.nlm.nih.gov/25187667","25187667")</f>
        <v>25187667</v>
      </c>
      <c r="B668" t="s">
        <v>616</v>
      </c>
      <c r="C668">
        <v>2014</v>
      </c>
    </row>
    <row r="669" spans="1:3" x14ac:dyDescent="0.2">
      <c r="A669" s="2" t="str">
        <f>HYPERLINK("https://pubmed.ncbi.nlm.nih.gov/27033423","27033423")</f>
        <v>27033423</v>
      </c>
      <c r="B669" t="s">
        <v>617</v>
      </c>
      <c r="C669">
        <v>2016</v>
      </c>
    </row>
    <row r="670" spans="1:3" x14ac:dyDescent="0.2">
      <c r="A670" s="2" t="str">
        <f>HYPERLINK("https://pubmed.ncbi.nlm.nih.gov/27121596","27121596")</f>
        <v>27121596</v>
      </c>
      <c r="B670" t="s">
        <v>618</v>
      </c>
      <c r="C670">
        <v>2016</v>
      </c>
    </row>
    <row r="671" spans="1:3" x14ac:dyDescent="0.2">
      <c r="A671" s="2" t="str">
        <f>HYPERLINK("https://pubmed.ncbi.nlm.nih.gov/28606215","28606215")</f>
        <v>28606215</v>
      </c>
      <c r="B671" t="s">
        <v>619</v>
      </c>
      <c r="C671">
        <v>2017</v>
      </c>
    </row>
    <row r="672" spans="1:3" x14ac:dyDescent="0.2">
      <c r="A672" s="2" t="str">
        <f>HYPERLINK("https://pubmed.ncbi.nlm.nih.gov/28804463","28804463")</f>
        <v>28804463</v>
      </c>
      <c r="B672" t="s">
        <v>620</v>
      </c>
      <c r="C672">
        <v>2017</v>
      </c>
    </row>
    <row r="673" spans="1:3" x14ac:dyDescent="0.2">
      <c r="A673" s="2" t="str">
        <f>HYPERLINK("https://pubmed.ncbi.nlm.nih.gov/20196974","20196974")</f>
        <v>20196974</v>
      </c>
      <c r="B673" t="s">
        <v>621</v>
      </c>
      <c r="C673">
        <v>2010</v>
      </c>
    </row>
    <row r="674" spans="1:3" x14ac:dyDescent="0.2">
      <c r="A674" s="2" t="str">
        <f>HYPERLINK("https://pubmed.ncbi.nlm.nih.gov/9505154","9505154")</f>
        <v>9505154</v>
      </c>
      <c r="B674" t="s">
        <v>622</v>
      </c>
      <c r="C674">
        <v>1998</v>
      </c>
    </row>
    <row r="675" spans="1:3" x14ac:dyDescent="0.2">
      <c r="A675" s="2" t="str">
        <f>HYPERLINK("https://pubmed.ncbi.nlm.nih.gov/17090753","17090753")</f>
        <v>17090753</v>
      </c>
      <c r="B675" t="s">
        <v>623</v>
      </c>
      <c r="C675">
        <v>2007</v>
      </c>
    </row>
    <row r="676" spans="1:3" x14ac:dyDescent="0.2">
      <c r="A676" s="2" t="str">
        <f>HYPERLINK("https://pubmed.ncbi.nlm.nih.gov/18710607","18710607")</f>
        <v>18710607</v>
      </c>
      <c r="B676" t="s">
        <v>624</v>
      </c>
      <c r="C676">
        <v>2009</v>
      </c>
    </row>
    <row r="677" spans="1:3" x14ac:dyDescent="0.2">
      <c r="A677" s="2" t="str">
        <f>HYPERLINK("https://pubmed.ncbi.nlm.nih.gov/8378746","8378746")</f>
        <v>8378746</v>
      </c>
      <c r="B677" t="s">
        <v>625</v>
      </c>
      <c r="C677">
        <v>1993</v>
      </c>
    </row>
    <row r="678" spans="1:3" x14ac:dyDescent="0.2">
      <c r="A678" s="2" t="str">
        <f>HYPERLINK("https://pubmed.ncbi.nlm.nih.gov/8378746","8378746")</f>
        <v>8378746</v>
      </c>
      <c r="B678" t="s">
        <v>625</v>
      </c>
      <c r="C678">
        <v>1993</v>
      </c>
    </row>
    <row r="679" spans="1:3" x14ac:dyDescent="0.2">
      <c r="A679" s="2" t="str">
        <f>HYPERLINK("https://pubmed.ncbi.nlm.nih.gov/21043713","21043713")</f>
        <v>21043713</v>
      </c>
      <c r="B679" t="s">
        <v>626</v>
      </c>
      <c r="C679">
        <v>1995</v>
      </c>
    </row>
    <row r="680" spans="1:3" x14ac:dyDescent="0.2">
      <c r="A680" s="2" t="str">
        <f>HYPERLINK("https://pubmed.ncbi.nlm.nih.gov/12720588","12720588")</f>
        <v>12720588</v>
      </c>
      <c r="B680" t="s">
        <v>627</v>
      </c>
      <c r="C680">
        <v>2003</v>
      </c>
    </row>
    <row r="681" spans="1:3" x14ac:dyDescent="0.2">
      <c r="A681" s="2" t="str">
        <f>HYPERLINK("https://pubmed.ncbi.nlm.nih.gov/12908901","12908901")</f>
        <v>12908901</v>
      </c>
      <c r="B681" t="s">
        <v>628</v>
      </c>
      <c r="C681">
        <v>2003</v>
      </c>
    </row>
    <row r="682" spans="1:3" x14ac:dyDescent="0.2">
      <c r="A682" s="2" t="str">
        <f>HYPERLINK("https://pubmed.ncbi.nlm.nih.gov/14767877","14767877")</f>
        <v>14767877</v>
      </c>
      <c r="B682" t="s">
        <v>629</v>
      </c>
      <c r="C682">
        <v>2004</v>
      </c>
    </row>
    <row r="683" spans="1:3" x14ac:dyDescent="0.2">
      <c r="A683" s="2" t="str">
        <f>HYPERLINK("https://pubmed.ncbi.nlm.nih.gov/15362934","15362934")</f>
        <v>15362934</v>
      </c>
      <c r="B683" t="s">
        <v>630</v>
      </c>
      <c r="C683">
        <v>2004</v>
      </c>
    </row>
    <row r="684" spans="1:3" x14ac:dyDescent="0.2">
      <c r="A684" s="2" t="str">
        <f>HYPERLINK("https://pubmed.ncbi.nlm.nih.gov/15380900","15380900")</f>
        <v>15380900</v>
      </c>
      <c r="B684" t="s">
        <v>631</v>
      </c>
      <c r="C684">
        <v>2004</v>
      </c>
    </row>
    <row r="685" spans="1:3" x14ac:dyDescent="0.2">
      <c r="A685" s="2" t="str">
        <f>HYPERLINK("https://pubmed.ncbi.nlm.nih.gov/18471252","18471252")</f>
        <v>18471252</v>
      </c>
      <c r="B685" t="s">
        <v>632</v>
      </c>
      <c r="C685">
        <v>2008</v>
      </c>
    </row>
    <row r="686" spans="1:3" x14ac:dyDescent="0.2">
      <c r="A686" s="2" t="str">
        <f>HYPERLINK("https://pubmed.ncbi.nlm.nih.gov/19494025","19494025")</f>
        <v>19494025</v>
      </c>
      <c r="B686" t="s">
        <v>633</v>
      </c>
      <c r="C686">
        <v>2009</v>
      </c>
    </row>
    <row r="687" spans="1:3" x14ac:dyDescent="0.2">
      <c r="A687" s="2" t="str">
        <f>HYPERLINK("https://pubmed.ncbi.nlm.nih.gov/26497831","26497831")</f>
        <v>26497831</v>
      </c>
      <c r="B687" t="s">
        <v>634</v>
      </c>
      <c r="C687">
        <v>2016</v>
      </c>
    </row>
    <row r="688" spans="1:3" x14ac:dyDescent="0.2">
      <c r="A688" s="2" t="str">
        <f>HYPERLINK("https://pubmed.ncbi.nlm.nih.gov/9930401","9930401")</f>
        <v>9930401</v>
      </c>
      <c r="B688" t="s">
        <v>635</v>
      </c>
      <c r="C688">
        <v>1998</v>
      </c>
    </row>
    <row r="689" spans="1:3" x14ac:dyDescent="0.2">
      <c r="A689" s="2" t="str">
        <f>HYPERLINK("https://pubmed.ncbi.nlm.nih.gov/10469771","10469771")</f>
        <v>10469771</v>
      </c>
      <c r="B689" t="s">
        <v>636</v>
      </c>
      <c r="C689">
        <v>1999</v>
      </c>
    </row>
    <row r="690" spans="1:3" x14ac:dyDescent="0.2">
      <c r="A690" s="2" t="str">
        <f>HYPERLINK("https://pubmed.ncbi.nlm.nih.gov/11795850","11795850")</f>
        <v>11795850</v>
      </c>
      <c r="B690" t="s">
        <v>637</v>
      </c>
      <c r="C690">
        <v>2001</v>
      </c>
    </row>
    <row r="691" spans="1:3" x14ac:dyDescent="0.2">
      <c r="A691" s="2" t="str">
        <f>HYPERLINK("https://pubmed.ncbi.nlm.nih.gov/12654171","12654171")</f>
        <v>12654171</v>
      </c>
      <c r="B691" t="s">
        <v>638</v>
      </c>
      <c r="C691">
        <v>2003</v>
      </c>
    </row>
    <row r="692" spans="1:3" x14ac:dyDescent="0.2">
      <c r="A692" s="2" t="str">
        <f>HYPERLINK("https://pubmed.ncbi.nlm.nih.gov/21159787","21159787")</f>
        <v>21159787</v>
      </c>
      <c r="B692" t="s">
        <v>639</v>
      </c>
      <c r="C692">
        <v>2011</v>
      </c>
    </row>
    <row r="693" spans="1:3" x14ac:dyDescent="0.2">
      <c r="A693" s="2" t="str">
        <f>HYPERLINK("https://pubmed.ncbi.nlm.nih.gov/21888765","21888765")</f>
        <v>21888765</v>
      </c>
      <c r="B693" t="s">
        <v>640</v>
      </c>
      <c r="C693">
        <v>2011</v>
      </c>
    </row>
    <row r="694" spans="1:3" x14ac:dyDescent="0.2">
      <c r="A694" s="2" t="str">
        <f>HYPERLINK("https://pubmed.ncbi.nlm.nih.gov/23515006","23515006")</f>
        <v>23515006</v>
      </c>
      <c r="B694" t="s">
        <v>641</v>
      </c>
      <c r="C694">
        <v>2013</v>
      </c>
    </row>
    <row r="695" spans="1:3" x14ac:dyDescent="0.2">
      <c r="A695" s="2" t="str">
        <f>HYPERLINK("https://pubmed.ncbi.nlm.nih.gov/24288948","24288948")</f>
        <v>24288948</v>
      </c>
      <c r="B695" t="s">
        <v>642</v>
      </c>
      <c r="C695">
        <v>2013</v>
      </c>
    </row>
    <row r="696" spans="1:3" x14ac:dyDescent="0.2">
      <c r="A696" s="2" t="str">
        <f>HYPERLINK("https://pubmed.ncbi.nlm.nih.gov/24605819","24605819")</f>
        <v>24605819</v>
      </c>
      <c r="B696" t="s">
        <v>643</v>
      </c>
      <c r="C696">
        <v>2014</v>
      </c>
    </row>
    <row r="697" spans="1:3" x14ac:dyDescent="0.2">
      <c r="A697" s="2" t="str">
        <f>HYPERLINK("https://pubmed.ncbi.nlm.nih.gov/25054452","25054452")</f>
        <v>25054452</v>
      </c>
      <c r="B697" t="s">
        <v>644</v>
      </c>
      <c r="C697">
        <v>2014</v>
      </c>
    </row>
    <row r="698" spans="1:3" x14ac:dyDescent="0.2">
      <c r="A698" s="2" t="str">
        <f>HYPERLINK("https://pubmed.ncbi.nlm.nih.gov/25054452","25054452")</f>
        <v>25054452</v>
      </c>
      <c r="B698" t="s">
        <v>644</v>
      </c>
      <c r="C698">
        <v>2014</v>
      </c>
    </row>
    <row r="699" spans="1:3" x14ac:dyDescent="0.2">
      <c r="A699" s="2" t="str">
        <f>HYPERLINK("https://pubmed.ncbi.nlm.nih.gov/25091379","25091379")</f>
        <v>25091379</v>
      </c>
      <c r="B699" t="s">
        <v>645</v>
      </c>
      <c r="C699">
        <v>2014</v>
      </c>
    </row>
    <row r="700" spans="1:3" x14ac:dyDescent="0.2">
      <c r="A700" s="2" t="str">
        <f>HYPERLINK("https://pubmed.ncbi.nlm.nih.gov/25091379","25091379")</f>
        <v>25091379</v>
      </c>
      <c r="B700" t="s">
        <v>645</v>
      </c>
      <c r="C700">
        <v>2014</v>
      </c>
    </row>
    <row r="701" spans="1:3" x14ac:dyDescent="0.2">
      <c r="A701" s="2" t="str">
        <f>HYPERLINK("https://pubmed.ncbi.nlm.nih.gov/25102784","25102784")</f>
        <v>25102784</v>
      </c>
      <c r="B701" t="s">
        <v>646</v>
      </c>
      <c r="C701">
        <v>2014</v>
      </c>
    </row>
    <row r="702" spans="1:3" x14ac:dyDescent="0.2">
      <c r="A702" s="2" t="str">
        <f>HYPERLINK("https://pubmed.ncbi.nlm.nih.gov/25102784","25102784")</f>
        <v>25102784</v>
      </c>
      <c r="B702" t="s">
        <v>646</v>
      </c>
      <c r="C702">
        <v>2014</v>
      </c>
    </row>
    <row r="703" spans="1:3" x14ac:dyDescent="0.2">
      <c r="A703" s="2" t="str">
        <f>HYPERLINK("https://pubmed.ncbi.nlm.nih.gov/25232703","25232703")</f>
        <v>25232703</v>
      </c>
      <c r="B703" t="s">
        <v>647</v>
      </c>
      <c r="C703">
        <v>2014</v>
      </c>
    </row>
    <row r="704" spans="1:3" x14ac:dyDescent="0.2">
      <c r="A704" s="2" t="str">
        <f>HYPERLINK("https://pubmed.ncbi.nlm.nih.gov/25232703","25232703")</f>
        <v>25232703</v>
      </c>
      <c r="B704" t="s">
        <v>647</v>
      </c>
      <c r="C704">
        <v>2014</v>
      </c>
    </row>
    <row r="705" spans="1:3" x14ac:dyDescent="0.2">
      <c r="A705" s="2" t="str">
        <f>HYPERLINK("https://pubmed.ncbi.nlm.nih.gov/25976467","25976467")</f>
        <v>25976467</v>
      </c>
      <c r="B705" t="s">
        <v>648</v>
      </c>
      <c r="C705">
        <v>2015</v>
      </c>
    </row>
    <row r="706" spans="1:3" x14ac:dyDescent="0.2">
      <c r="A706" s="2" t="str">
        <f>HYPERLINK("https://pubmed.ncbi.nlm.nih.gov/26247967","26247967")</f>
        <v>26247967</v>
      </c>
      <c r="B706" t="s">
        <v>649</v>
      </c>
      <c r="C706">
        <v>2015</v>
      </c>
    </row>
    <row r="707" spans="1:3" x14ac:dyDescent="0.2">
      <c r="A707" s="2" t="str">
        <f>HYPERLINK("https://pubmed.ncbi.nlm.nih.gov/26679630","26679630")</f>
        <v>26679630</v>
      </c>
      <c r="B707" t="s">
        <v>650</v>
      </c>
      <c r="C707">
        <v>2016</v>
      </c>
    </row>
    <row r="708" spans="1:3" x14ac:dyDescent="0.2">
      <c r="A708" s="2" t="str">
        <f>HYPERLINK("https://pubmed.ncbi.nlm.nih.gov/26785711","26785711")</f>
        <v>26785711</v>
      </c>
      <c r="B708" t="s">
        <v>651</v>
      </c>
      <c r="C708">
        <v>2016</v>
      </c>
    </row>
    <row r="709" spans="1:3" x14ac:dyDescent="0.2">
      <c r="A709" s="2" t="str">
        <f>HYPERLINK("https://pubmed.ncbi.nlm.nih.gov/28177133","28177133")</f>
        <v>28177133</v>
      </c>
      <c r="B709" t="s">
        <v>652</v>
      </c>
      <c r="C709">
        <v>2017</v>
      </c>
    </row>
    <row r="710" spans="1:3" x14ac:dyDescent="0.2">
      <c r="A710" s="2" t="str">
        <f>HYPERLINK("https://pubmed.ncbi.nlm.nih.gov/28212390","28212390")</f>
        <v>28212390</v>
      </c>
      <c r="B710" t="s">
        <v>653</v>
      </c>
      <c r="C710">
        <v>2017</v>
      </c>
    </row>
    <row r="711" spans="1:3" x14ac:dyDescent="0.2">
      <c r="A711" s="2" t="str">
        <f>HYPERLINK("https://pubmed.ncbi.nlm.nih.gov/28558855","28558855")</f>
        <v>28558855</v>
      </c>
      <c r="B711" t="s">
        <v>654</v>
      </c>
      <c r="C711">
        <v>2017</v>
      </c>
    </row>
    <row r="712" spans="1:3" x14ac:dyDescent="0.2">
      <c r="A712" s="2" t="str">
        <f>HYPERLINK("https://pubmed.ncbi.nlm.nih.gov/28608804","28608804")</f>
        <v>28608804</v>
      </c>
      <c r="B712" t="s">
        <v>655</v>
      </c>
      <c r="C712">
        <v>2017</v>
      </c>
    </row>
    <row r="713" spans="1:3" x14ac:dyDescent="0.2">
      <c r="A713" s="2" t="str">
        <f>HYPERLINK("https://pubmed.ncbi.nlm.nih.gov/28626140","28626140")</f>
        <v>28626140</v>
      </c>
      <c r="B713" t="s">
        <v>656</v>
      </c>
      <c r="C713">
        <v>2017</v>
      </c>
    </row>
    <row r="714" spans="1:3" x14ac:dyDescent="0.2">
      <c r="A714" s="2" t="str">
        <f>HYPERLINK("https://pubmed.ncbi.nlm.nih.gov/3660329","3660329")</f>
        <v>3660329</v>
      </c>
      <c r="B714" t="s">
        <v>657</v>
      </c>
      <c r="C714">
        <v>1987</v>
      </c>
    </row>
    <row r="715" spans="1:3" x14ac:dyDescent="0.2">
      <c r="A715" s="2" t="str">
        <f>HYPERLINK("https://pubmed.ncbi.nlm.nih.gov/14652498","14652498")</f>
        <v>14652498</v>
      </c>
      <c r="B715" t="s">
        <v>658</v>
      </c>
      <c r="C715">
        <v>2003</v>
      </c>
    </row>
    <row r="716" spans="1:3" x14ac:dyDescent="0.2">
      <c r="A716" s="2" t="str">
        <f>HYPERLINK("https://pubmed.ncbi.nlm.nih.gov/17270317","17270317")</f>
        <v>17270317</v>
      </c>
      <c r="B716" t="s">
        <v>659</v>
      </c>
      <c r="C716">
        <v>2007</v>
      </c>
    </row>
    <row r="717" spans="1:3" x14ac:dyDescent="0.2">
      <c r="A717" s="2" t="str">
        <f>HYPERLINK("https://pubmed.ncbi.nlm.nih.gov/19468948","19468948")</f>
        <v>19468948</v>
      </c>
      <c r="B717" t="s">
        <v>660</v>
      </c>
      <c r="C717">
        <v>2009</v>
      </c>
    </row>
    <row r="718" spans="1:3" x14ac:dyDescent="0.2">
      <c r="A718" s="2" t="str">
        <f>HYPERLINK("https://pubmed.ncbi.nlm.nih.gov/24149692","24149692")</f>
        <v>24149692</v>
      </c>
      <c r="B718" t="s">
        <v>661</v>
      </c>
      <c r="C718">
        <v>2010</v>
      </c>
    </row>
    <row r="719" spans="1:3" x14ac:dyDescent="0.2">
      <c r="A719" s="2" t="str">
        <f>HYPERLINK("https://pubmed.ncbi.nlm.nih.gov/20932294","20932294")</f>
        <v>20932294</v>
      </c>
      <c r="B719" t="s">
        <v>662</v>
      </c>
      <c r="C719">
        <v>2010</v>
      </c>
    </row>
    <row r="720" spans="1:3" x14ac:dyDescent="0.2">
      <c r="A720" s="2" t="str">
        <f>HYPERLINK("https://pubmed.ncbi.nlm.nih.gov/21999620","21999620")</f>
        <v>21999620</v>
      </c>
      <c r="B720" t="s">
        <v>663</v>
      </c>
      <c r="C720">
        <v>2011</v>
      </c>
    </row>
    <row r="721" spans="1:3" x14ac:dyDescent="0.2">
      <c r="A721" s="2" t="str">
        <f>HYPERLINK("https://pubmed.ncbi.nlm.nih.gov/22293241","22293241")</f>
        <v>22293241</v>
      </c>
      <c r="B721" t="s">
        <v>664</v>
      </c>
      <c r="C721">
        <v>2012</v>
      </c>
    </row>
    <row r="722" spans="1:3" x14ac:dyDescent="0.2">
      <c r="A722" s="2" t="str">
        <f>HYPERLINK("https://pubmed.ncbi.nlm.nih.gov/39401344","39401344")</f>
        <v>39401344</v>
      </c>
      <c r="B722" t="s">
        <v>665</v>
      </c>
      <c r="C722">
        <v>2024</v>
      </c>
    </row>
    <row r="723" spans="1:3" x14ac:dyDescent="0.2">
      <c r="A723" s="2" t="str">
        <f>HYPERLINK("https://pubmed.ncbi.nlm.nih.gov/39275230","39275230")</f>
        <v>39275230</v>
      </c>
      <c r="B723" t="s">
        <v>666</v>
      </c>
      <c r="C723">
        <v>2024</v>
      </c>
    </row>
    <row r="724" spans="1:3" x14ac:dyDescent="0.2">
      <c r="A724" s="2" t="str">
        <f>HYPERLINK("https://pubmed.ncbi.nlm.nih.gov/39169540","39169540")</f>
        <v>39169540</v>
      </c>
      <c r="B724" t="s">
        <v>667</v>
      </c>
      <c r="C724">
        <v>2024</v>
      </c>
    </row>
    <row r="725" spans="1:3" x14ac:dyDescent="0.2">
      <c r="A725" s="2" t="str">
        <f>HYPERLINK("https://pubmed.ncbi.nlm.nih.gov/39159530","39159530")</f>
        <v>39159530</v>
      </c>
      <c r="B725" t="s">
        <v>668</v>
      </c>
      <c r="C725">
        <v>2024</v>
      </c>
    </row>
    <row r="726" spans="1:3" x14ac:dyDescent="0.2">
      <c r="A726" s="2" t="str">
        <f>HYPERLINK("https://pubmed.ncbi.nlm.nih.gov/38921446","38921446")</f>
        <v>38921446</v>
      </c>
      <c r="B726" t="s">
        <v>669</v>
      </c>
      <c r="C726">
        <v>2024</v>
      </c>
    </row>
    <row r="727" spans="1:3" x14ac:dyDescent="0.2">
      <c r="A727" s="2" t="str">
        <f>HYPERLINK("https://pubmed.ncbi.nlm.nih.gov/38788345","38788345")</f>
        <v>38788345</v>
      </c>
      <c r="B727" t="s">
        <v>670</v>
      </c>
      <c r="C727">
        <v>2024</v>
      </c>
    </row>
    <row r="728" spans="1:3" x14ac:dyDescent="0.2">
      <c r="A728" s="2" t="str">
        <f>HYPERLINK("https://pubmed.ncbi.nlm.nih.gov/38732601","38732601")</f>
        <v>38732601</v>
      </c>
      <c r="B728" t="s">
        <v>671</v>
      </c>
      <c r="C728">
        <v>2024</v>
      </c>
    </row>
    <row r="729" spans="1:3" x14ac:dyDescent="0.2">
      <c r="A729" s="2" t="str">
        <f>HYPERLINK("https://pubmed.ncbi.nlm.nih.gov/38488491","38488491")</f>
        <v>38488491</v>
      </c>
      <c r="B729" t="s">
        <v>672</v>
      </c>
      <c r="C729">
        <v>2024</v>
      </c>
    </row>
    <row r="730" spans="1:3" x14ac:dyDescent="0.2">
      <c r="A730" s="2" t="str">
        <f>HYPERLINK("https://pubmed.ncbi.nlm.nih.gov/38430210","38430210")</f>
        <v>38430210</v>
      </c>
      <c r="B730" t="s">
        <v>673</v>
      </c>
      <c r="C730">
        <v>2024</v>
      </c>
    </row>
    <row r="731" spans="1:3" x14ac:dyDescent="0.2">
      <c r="A731" s="2" t="str">
        <f>HYPERLINK("https://pubmed.ncbi.nlm.nih.gov/38374149","38374149")</f>
        <v>38374149</v>
      </c>
      <c r="B731" t="s">
        <v>674</v>
      </c>
      <c r="C731">
        <v>2024</v>
      </c>
    </row>
    <row r="732" spans="1:3" x14ac:dyDescent="0.2">
      <c r="A732" s="2" t="str">
        <f>HYPERLINK("https://pubmed.ncbi.nlm.nih.gov/38305100","38305100")</f>
        <v>38305100</v>
      </c>
      <c r="B732" t="s">
        <v>675</v>
      </c>
      <c r="C732">
        <v>2024</v>
      </c>
    </row>
    <row r="733" spans="1:3" x14ac:dyDescent="0.2">
      <c r="A733" s="2" t="str">
        <f>HYPERLINK("https://pubmed.ncbi.nlm.nih.gov/38283922","38283922")</f>
        <v>38283922</v>
      </c>
      <c r="B733" t="s">
        <v>676</v>
      </c>
      <c r="C733">
        <v>2023</v>
      </c>
    </row>
    <row r="734" spans="1:3" x14ac:dyDescent="0.2">
      <c r="A734" s="2" t="str">
        <f>HYPERLINK("https://pubmed.ncbi.nlm.nih.gov/38237669","38237669")</f>
        <v>38237669</v>
      </c>
      <c r="B734" t="s">
        <v>677</v>
      </c>
      <c r="C734">
        <v>2024</v>
      </c>
    </row>
    <row r="735" spans="1:3" x14ac:dyDescent="0.2">
      <c r="A735" s="2" t="str">
        <f>HYPERLINK("https://pubmed.ncbi.nlm.nih.gov/38139029","38139029")</f>
        <v>38139029</v>
      </c>
      <c r="B735" t="s">
        <v>678</v>
      </c>
      <c r="C735">
        <v>2023</v>
      </c>
    </row>
    <row r="736" spans="1:3" x14ac:dyDescent="0.2">
      <c r="A736" s="2" t="str">
        <f>HYPERLINK("https://pubmed.ncbi.nlm.nih.gov/38042044","38042044")</f>
        <v>38042044</v>
      </c>
      <c r="B736" t="s">
        <v>679</v>
      </c>
      <c r="C736">
        <v>2024</v>
      </c>
    </row>
    <row r="737" spans="1:3" x14ac:dyDescent="0.2">
      <c r="A737" s="2" t="str">
        <f>HYPERLINK("https://pubmed.ncbi.nlm.nih.gov/38003333","38003333")</f>
        <v>38003333</v>
      </c>
      <c r="B737" t="s">
        <v>680</v>
      </c>
      <c r="C737">
        <v>2023</v>
      </c>
    </row>
    <row r="738" spans="1:3" x14ac:dyDescent="0.2">
      <c r="A738" s="2" t="str">
        <f>HYPERLINK("https://pubmed.ncbi.nlm.nih.gov/37960168","37960168")</f>
        <v>37960168</v>
      </c>
      <c r="B738" t="s">
        <v>681</v>
      </c>
      <c r="C738">
        <v>2023</v>
      </c>
    </row>
    <row r="739" spans="1:3" x14ac:dyDescent="0.2">
      <c r="A739" s="2" t="str">
        <f>HYPERLINK("https://pubmed.ncbi.nlm.nih.gov/37833618","37833618")</f>
        <v>37833618</v>
      </c>
      <c r="B739" t="s">
        <v>682</v>
      </c>
      <c r="C739">
        <v>2023</v>
      </c>
    </row>
    <row r="740" spans="1:3" x14ac:dyDescent="0.2">
      <c r="A740" s="2" t="str">
        <f>HYPERLINK("https://pubmed.ncbi.nlm.nih.gov/37774650","37774650")</f>
        <v>37774650</v>
      </c>
      <c r="B740" t="s">
        <v>683</v>
      </c>
      <c r="C740">
        <v>2023</v>
      </c>
    </row>
    <row r="741" spans="1:3" x14ac:dyDescent="0.2">
      <c r="A741" s="2" t="str">
        <f>HYPERLINK("https://pubmed.ncbi.nlm.nih.gov/37767491","37767491")</f>
        <v>37767491</v>
      </c>
      <c r="B741" t="s">
        <v>684</v>
      </c>
      <c r="C741">
        <v>2023</v>
      </c>
    </row>
    <row r="742" spans="1:3" x14ac:dyDescent="0.2">
      <c r="A742" s="2" t="str">
        <f>HYPERLINK("https://pubmed.ncbi.nlm.nih.gov/37686880","37686880")</f>
        <v>37686880</v>
      </c>
      <c r="B742" t="s">
        <v>685</v>
      </c>
      <c r="C742">
        <v>2023</v>
      </c>
    </row>
    <row r="743" spans="1:3" x14ac:dyDescent="0.2">
      <c r="A743" s="2" t="str">
        <f>HYPERLINK("https://pubmed.ncbi.nlm.nih.gov/37686724","37686724")</f>
        <v>37686724</v>
      </c>
      <c r="B743" t="s">
        <v>686</v>
      </c>
      <c r="C743">
        <v>2023</v>
      </c>
    </row>
    <row r="744" spans="1:3" x14ac:dyDescent="0.2">
      <c r="A744" s="2" t="str">
        <f>HYPERLINK("https://pubmed.ncbi.nlm.nih.gov/37532570","37532570")</f>
        <v>37532570</v>
      </c>
      <c r="B744" t="s">
        <v>687</v>
      </c>
      <c r="C744">
        <v>2023</v>
      </c>
    </row>
    <row r="745" spans="1:3" x14ac:dyDescent="0.2">
      <c r="A745" s="2" t="str">
        <f>HYPERLINK("https://pubmed.ncbi.nlm.nih.gov/37447152","37447152")</f>
        <v>37447152</v>
      </c>
      <c r="B745" t="s">
        <v>688</v>
      </c>
      <c r="C745">
        <v>2023</v>
      </c>
    </row>
    <row r="746" spans="1:3" x14ac:dyDescent="0.2">
      <c r="A746" s="2" t="str">
        <f>HYPERLINK("https://pubmed.ncbi.nlm.nih.gov/37432253","37432253")</f>
        <v>37432253</v>
      </c>
      <c r="B746" t="s">
        <v>689</v>
      </c>
      <c r="C746">
        <v>2023</v>
      </c>
    </row>
    <row r="747" spans="1:3" x14ac:dyDescent="0.2">
      <c r="A747" s="2" t="str">
        <f>HYPERLINK("https://pubmed.ncbi.nlm.nih.gov/37413768","37413768")</f>
        <v>37413768</v>
      </c>
      <c r="B747" t="s">
        <v>690</v>
      </c>
      <c r="C747">
        <v>2023</v>
      </c>
    </row>
    <row r="748" spans="1:3" x14ac:dyDescent="0.2">
      <c r="A748" s="2" t="str">
        <f>HYPERLINK("https://pubmed.ncbi.nlm.nih.gov/37369338","37369338")</f>
        <v>37369338</v>
      </c>
      <c r="B748" t="s">
        <v>691</v>
      </c>
      <c r="C748">
        <v>2023</v>
      </c>
    </row>
    <row r="749" spans="1:3" x14ac:dyDescent="0.2">
      <c r="A749" s="2" t="str">
        <f>HYPERLINK("https://pubmed.ncbi.nlm.nih.gov/37315924","37315924")</f>
        <v>37315924</v>
      </c>
      <c r="B749" t="s">
        <v>692</v>
      </c>
      <c r="C749">
        <v>2023</v>
      </c>
    </row>
    <row r="750" spans="1:3" x14ac:dyDescent="0.2">
      <c r="A750" s="2" t="str">
        <f>HYPERLINK("https://pubmed.ncbi.nlm.nih.gov/37215211","37215211")</f>
        <v>37215211</v>
      </c>
      <c r="B750" t="s">
        <v>693</v>
      </c>
      <c r="C750">
        <v>2023</v>
      </c>
    </row>
    <row r="751" spans="1:3" x14ac:dyDescent="0.2">
      <c r="A751" s="2" t="str">
        <f>HYPERLINK("https://pubmed.ncbi.nlm.nih.gov/37261751","37261751")</f>
        <v>37261751</v>
      </c>
      <c r="B751" t="s">
        <v>694</v>
      </c>
      <c r="C751">
        <v>2023</v>
      </c>
    </row>
    <row r="752" spans="1:3" x14ac:dyDescent="0.2">
      <c r="A752" s="2" t="str">
        <f>HYPERLINK("https://pubmed.ncbi.nlm.nih.gov/37106504","37106504")</f>
        <v>37106504</v>
      </c>
      <c r="B752" t="s">
        <v>695</v>
      </c>
      <c r="C752">
        <v>2023</v>
      </c>
    </row>
    <row r="753" spans="1:3" x14ac:dyDescent="0.2">
      <c r="A753" s="2" t="str">
        <f>HYPERLINK("https://pubmed.ncbi.nlm.nih.gov/2618575","2618575")</f>
        <v>2618575</v>
      </c>
      <c r="B753" t="s">
        <v>696</v>
      </c>
      <c r="C753">
        <v>1989</v>
      </c>
    </row>
    <row r="754" spans="1:3" x14ac:dyDescent="0.2">
      <c r="A754" s="2" t="str">
        <f>HYPERLINK("https://pubmed.ncbi.nlm.nih.gov/37057783","37057783")</f>
        <v>37057783</v>
      </c>
      <c r="B754" t="s">
        <v>697</v>
      </c>
      <c r="C754">
        <v>2023</v>
      </c>
    </row>
    <row r="755" spans="1:3" x14ac:dyDescent="0.2">
      <c r="A755" s="2" t="str">
        <f>HYPERLINK("https://pubmed.ncbi.nlm.nih.gov/37023745","37023745")</f>
        <v>37023745</v>
      </c>
      <c r="B755" t="s">
        <v>698</v>
      </c>
      <c r="C755">
        <v>2023</v>
      </c>
    </row>
    <row r="756" spans="1:3" x14ac:dyDescent="0.2">
      <c r="A756" s="2" t="str">
        <f>HYPERLINK("https://pubmed.ncbi.nlm.nih.gov/36960737","36960737")</f>
        <v>36960737</v>
      </c>
      <c r="B756" t="s">
        <v>699</v>
      </c>
      <c r="C756">
        <v>2023</v>
      </c>
    </row>
    <row r="757" spans="1:3" x14ac:dyDescent="0.2">
      <c r="A757" s="2" t="str">
        <f>HYPERLINK("https://pubmed.ncbi.nlm.nih.gov/36822153","36822153")</f>
        <v>36822153</v>
      </c>
      <c r="B757" t="s">
        <v>700</v>
      </c>
      <c r="C757">
        <v>2023</v>
      </c>
    </row>
    <row r="758" spans="1:3" x14ac:dyDescent="0.2">
      <c r="A758" s="2" t="str">
        <f>HYPERLINK("https://pubmed.ncbi.nlm.nih.gov/36870539","36870539")</f>
        <v>36870539</v>
      </c>
      <c r="B758" t="s">
        <v>701</v>
      </c>
      <c r="C758">
        <v>2023</v>
      </c>
    </row>
    <row r="759" spans="1:3" x14ac:dyDescent="0.2">
      <c r="A759" s="2" t="str">
        <f>HYPERLINK("https://pubmed.ncbi.nlm.nih.gov/36907552","36907552")</f>
        <v>36907552</v>
      </c>
      <c r="B759" t="s">
        <v>702</v>
      </c>
      <c r="C759">
        <v>2023</v>
      </c>
    </row>
    <row r="760" spans="1:3" x14ac:dyDescent="0.2">
      <c r="A760" s="2" t="str">
        <f>HYPERLINK("https://pubmed.ncbi.nlm.nih.gov/36833405","36833405")</f>
        <v>36833405</v>
      </c>
      <c r="B760" t="s">
        <v>703</v>
      </c>
      <c r="C760">
        <v>2023</v>
      </c>
    </row>
    <row r="761" spans="1:3" x14ac:dyDescent="0.2">
      <c r="A761" s="2" t="str">
        <f>HYPERLINK("https://pubmed.ncbi.nlm.nih.gov/36637040","36637040")</f>
        <v>36637040</v>
      </c>
      <c r="B761" t="s">
        <v>704</v>
      </c>
      <c r="C761">
        <v>2023</v>
      </c>
    </row>
    <row r="762" spans="1:3" x14ac:dyDescent="0.2">
      <c r="A762" s="2" t="str">
        <f>HYPERLINK("https://pubmed.ncbi.nlm.nih.gov/36645979","36645979")</f>
        <v>36645979</v>
      </c>
      <c r="B762" t="s">
        <v>705</v>
      </c>
      <c r="C762">
        <v>2023</v>
      </c>
    </row>
    <row r="763" spans="1:3" x14ac:dyDescent="0.2">
      <c r="A763" s="2" t="str">
        <f>HYPERLINK("https://pubmed.ncbi.nlm.nih.gov/36706088","36706088")</f>
        <v>36706088</v>
      </c>
      <c r="B763" t="s">
        <v>706</v>
      </c>
      <c r="C763">
        <v>2023</v>
      </c>
    </row>
    <row r="764" spans="1:3" x14ac:dyDescent="0.2">
      <c r="A764" s="2" t="str">
        <f>HYPERLINK("https://pubmed.ncbi.nlm.nih.gov/36624951","36624951")</f>
        <v>36624951</v>
      </c>
      <c r="B764" t="s">
        <v>707</v>
      </c>
      <c r="C764">
        <v>2022</v>
      </c>
    </row>
    <row r="765" spans="1:3" x14ac:dyDescent="0.2">
      <c r="A765" s="2" t="str">
        <f>HYPERLINK("https://pubmed.ncbi.nlm.nih.gov/36629088","36629088")</f>
        <v>36629088</v>
      </c>
      <c r="B765" t="s">
        <v>708</v>
      </c>
      <c r="C765">
        <v>2023</v>
      </c>
    </row>
    <row r="766" spans="1:3" x14ac:dyDescent="0.2">
      <c r="A766" s="2" t="str">
        <f>HYPERLINK("https://pubmed.ncbi.nlm.nih.gov/36558439","36558439")</f>
        <v>36558439</v>
      </c>
      <c r="B766" t="s">
        <v>709</v>
      </c>
      <c r="C766">
        <v>2022</v>
      </c>
    </row>
    <row r="767" spans="1:3" x14ac:dyDescent="0.2">
      <c r="A767" s="2" t="str">
        <f>HYPERLINK("https://pubmed.ncbi.nlm.nih.gov/36579646","36579646")</f>
        <v>36579646</v>
      </c>
      <c r="B767" t="s">
        <v>710</v>
      </c>
      <c r="C767">
        <v>2023</v>
      </c>
    </row>
    <row r="768" spans="1:3" x14ac:dyDescent="0.2">
      <c r="A768" s="2" t="str">
        <f>HYPERLINK("https://pubmed.ncbi.nlm.nih.gov/25869112","25869112")</f>
        <v>25869112</v>
      </c>
      <c r="B768" t="s">
        <v>711</v>
      </c>
      <c r="C768">
        <v>2015</v>
      </c>
    </row>
    <row r="769" spans="1:3" x14ac:dyDescent="0.2">
      <c r="A769" s="2" t="str">
        <f>HYPERLINK("https://pubmed.ncbi.nlm.nih.gov/36386924","36386924")</f>
        <v>36386924</v>
      </c>
      <c r="B769" t="s">
        <v>712</v>
      </c>
      <c r="C769">
        <v>2022</v>
      </c>
    </row>
    <row r="770" spans="1:3" x14ac:dyDescent="0.2">
      <c r="A770" s="2" t="str">
        <f>HYPERLINK("https://pubmed.ncbi.nlm.nih.gov/36418565","36418565")</f>
        <v>36418565</v>
      </c>
      <c r="B770" t="s">
        <v>713</v>
      </c>
      <c r="C770">
        <v>2023</v>
      </c>
    </row>
    <row r="771" spans="1:3" x14ac:dyDescent="0.2">
      <c r="A771" s="2" t="str">
        <f>HYPERLINK("https://pubmed.ncbi.nlm.nih.gov/36421994","36421994")</f>
        <v>36421994</v>
      </c>
      <c r="B771" t="s">
        <v>714</v>
      </c>
      <c r="C771">
        <v>2022</v>
      </c>
    </row>
    <row r="772" spans="1:3" x14ac:dyDescent="0.2">
      <c r="A772" s="2" t="str">
        <f>HYPERLINK("https://pubmed.ncbi.nlm.nih.gov/36235788","36235788")</f>
        <v>36235788</v>
      </c>
      <c r="B772" t="s">
        <v>715</v>
      </c>
      <c r="C772">
        <v>2022</v>
      </c>
    </row>
    <row r="773" spans="1:3" x14ac:dyDescent="0.2">
      <c r="A773" s="2" t="str">
        <f>HYPERLINK("https://pubmed.ncbi.nlm.nih.gov/36296958","36296958")</f>
        <v>36296958</v>
      </c>
      <c r="B773" t="s">
        <v>716</v>
      </c>
      <c r="C773">
        <v>2022</v>
      </c>
    </row>
    <row r="774" spans="1:3" x14ac:dyDescent="0.2">
      <c r="A774" s="2" t="str">
        <f>HYPERLINK("https://pubmed.ncbi.nlm.nih.gov/36205347","36205347")</f>
        <v>36205347</v>
      </c>
      <c r="B774" t="s">
        <v>717</v>
      </c>
      <c r="C774">
        <v>2023</v>
      </c>
    </row>
    <row r="775" spans="1:3" x14ac:dyDescent="0.2">
      <c r="A775" s="2" t="str">
        <f>HYPERLINK("https://pubmed.ncbi.nlm.nih.gov/36136236","36136236")</f>
        <v>36136236</v>
      </c>
      <c r="B775" t="s">
        <v>718</v>
      </c>
      <c r="C775">
        <v>2022</v>
      </c>
    </row>
    <row r="776" spans="1:3" x14ac:dyDescent="0.2">
      <c r="A776" s="2" t="str">
        <f>HYPERLINK("https://pubmed.ncbi.nlm.nih.gov/36195320","36195320")</f>
        <v>36195320</v>
      </c>
      <c r="B776" t="s">
        <v>719</v>
      </c>
      <c r="C776">
        <v>2022</v>
      </c>
    </row>
    <row r="777" spans="1:3" x14ac:dyDescent="0.2">
      <c r="A777" s="2" t="str">
        <f>HYPERLINK("https://pubmed.ncbi.nlm.nih.gov/36074245","36074245")</f>
        <v>36074245</v>
      </c>
      <c r="B777" t="s">
        <v>720</v>
      </c>
      <c r="C777">
        <v>2023</v>
      </c>
    </row>
    <row r="778" spans="1:3" x14ac:dyDescent="0.2">
      <c r="A778" s="2" t="str">
        <f>HYPERLINK("https://pubmed.ncbi.nlm.nih.gov/36079794","36079794")</f>
        <v>36079794</v>
      </c>
      <c r="B778" t="s">
        <v>721</v>
      </c>
      <c r="C778">
        <v>2022</v>
      </c>
    </row>
    <row r="779" spans="1:3" x14ac:dyDescent="0.2">
      <c r="A779" s="2" t="str">
        <f>HYPERLINK("https://pubmed.ncbi.nlm.nih.gov/36098968","36098968")</f>
        <v>36098968</v>
      </c>
      <c r="B779" t="s">
        <v>722</v>
      </c>
      <c r="C779">
        <v>2022</v>
      </c>
    </row>
    <row r="780" spans="1:3" x14ac:dyDescent="0.2">
      <c r="A780" s="2" t="str">
        <f>HYPERLINK("https://pubmed.ncbi.nlm.nih.gov/35990804","35990804")</f>
        <v>35990804</v>
      </c>
      <c r="B780" t="s">
        <v>723</v>
      </c>
      <c r="C780">
        <v>2022</v>
      </c>
    </row>
    <row r="781" spans="1:3" x14ac:dyDescent="0.2">
      <c r="A781" s="2" t="str">
        <f>HYPERLINK("https://pubmed.ncbi.nlm.nih.gov/35998897","35998897")</f>
        <v>35998897</v>
      </c>
      <c r="B781" t="s">
        <v>724</v>
      </c>
      <c r="C781">
        <v>2022</v>
      </c>
    </row>
    <row r="782" spans="1:3" x14ac:dyDescent="0.2">
      <c r="A782" s="2" t="str">
        <f>HYPERLINK("https://pubmed.ncbi.nlm.nih.gov/35870281","35870281")</f>
        <v>35870281</v>
      </c>
      <c r="B782" t="s">
        <v>725</v>
      </c>
      <c r="C782">
        <v>2022</v>
      </c>
    </row>
    <row r="783" spans="1:3" x14ac:dyDescent="0.2">
      <c r="A783" s="2" t="str">
        <f>HYPERLINK("https://pubmed.ncbi.nlm.nih.gov/35880828","35880828")</f>
        <v>35880828</v>
      </c>
      <c r="B783" t="s">
        <v>726</v>
      </c>
      <c r="C783">
        <v>2022</v>
      </c>
    </row>
    <row r="784" spans="1:3" x14ac:dyDescent="0.2">
      <c r="A784" s="2" t="str">
        <f>HYPERLINK("https://pubmed.ncbi.nlm.nih.gov/35893909","35893909")</f>
        <v>35893909</v>
      </c>
      <c r="B784" t="s">
        <v>727</v>
      </c>
      <c r="C784">
        <v>2022</v>
      </c>
    </row>
    <row r="785" spans="1:3" x14ac:dyDescent="0.2">
      <c r="A785" s="2" t="str">
        <f>HYPERLINK("https://pubmed.ncbi.nlm.nih.gov/35913798","35913798")</f>
        <v>35913798</v>
      </c>
      <c r="B785" t="s">
        <v>728</v>
      </c>
      <c r="C785">
        <v>2022</v>
      </c>
    </row>
    <row r="786" spans="1:3" x14ac:dyDescent="0.2">
      <c r="A786" s="2" t="str">
        <f>HYPERLINK("https://pubmed.ncbi.nlm.nih.gov/35850080","35850080")</f>
        <v>35850080</v>
      </c>
      <c r="B786" t="s">
        <v>729</v>
      </c>
      <c r="C786">
        <v>2022</v>
      </c>
    </row>
    <row r="787" spans="1:3" x14ac:dyDescent="0.2">
      <c r="A787" s="2" t="str">
        <f>HYPERLINK("https://pubmed.ncbi.nlm.nih.gov/35805205","35805205")</f>
        <v>35805205</v>
      </c>
      <c r="B787" t="s">
        <v>730</v>
      </c>
      <c r="C787">
        <v>2022</v>
      </c>
    </row>
    <row r="788" spans="1:3" x14ac:dyDescent="0.2">
      <c r="A788" s="2" t="str">
        <f>HYPERLINK("https://pubmed.ncbi.nlm.nih.gov/35781804","35781804")</f>
        <v>35781804</v>
      </c>
      <c r="B788" t="s">
        <v>731</v>
      </c>
      <c r="C788">
        <v>2023</v>
      </c>
    </row>
    <row r="789" spans="1:3" x14ac:dyDescent="0.2">
      <c r="A789" s="2" t="str">
        <f>HYPERLINK("https://pubmed.ncbi.nlm.nih.gov/35679030","35679030")</f>
        <v>35679030</v>
      </c>
      <c r="B789" t="s">
        <v>732</v>
      </c>
      <c r="C789">
        <v>2022</v>
      </c>
    </row>
    <row r="790" spans="1:3" x14ac:dyDescent="0.2">
      <c r="A790" s="2" t="str">
        <f>HYPERLINK("https://pubmed.ncbi.nlm.nih.gov/35458155","35458155")</f>
        <v>35458155</v>
      </c>
      <c r="B790" t="s">
        <v>733</v>
      </c>
      <c r="C790">
        <v>2022</v>
      </c>
    </row>
    <row r="791" spans="1:3" x14ac:dyDescent="0.2">
      <c r="A791" s="2" t="str">
        <f>HYPERLINK("https://pubmed.ncbi.nlm.nih.gov/35504165","35504165")</f>
        <v>35504165</v>
      </c>
      <c r="B791" t="s">
        <v>734</v>
      </c>
      <c r="C791">
        <v>2022</v>
      </c>
    </row>
    <row r="792" spans="1:3" x14ac:dyDescent="0.2">
      <c r="A792" s="2" t="str">
        <f>HYPERLINK("https://pubmed.ncbi.nlm.nih.gov/35338847","35338847")</f>
        <v>35338847</v>
      </c>
      <c r="B792" t="s">
        <v>735</v>
      </c>
      <c r="C792">
        <v>2022</v>
      </c>
    </row>
    <row r="793" spans="1:3" x14ac:dyDescent="0.2">
      <c r="A793" s="2" t="str">
        <f>HYPERLINK("https://pubmed.ncbi.nlm.nih.gov/35356726","35356726")</f>
        <v>35356726</v>
      </c>
      <c r="B793" t="s">
        <v>736</v>
      </c>
      <c r="C793">
        <v>2022</v>
      </c>
    </row>
    <row r="794" spans="1:3" x14ac:dyDescent="0.2">
      <c r="A794" s="2" t="str">
        <f>HYPERLINK("https://pubmed.ncbi.nlm.nih.gov/35387686","35387686")</f>
        <v>35387686</v>
      </c>
      <c r="B794" t="s">
        <v>737</v>
      </c>
      <c r="C794">
        <v>2022</v>
      </c>
    </row>
    <row r="795" spans="1:3" x14ac:dyDescent="0.2">
      <c r="A795" s="2" t="str">
        <f>HYPERLINK("https://pubmed.ncbi.nlm.nih.gov/35389487","35389487")</f>
        <v>35389487</v>
      </c>
      <c r="B795" t="s">
        <v>738</v>
      </c>
      <c r="C795">
        <v>2022</v>
      </c>
    </row>
    <row r="796" spans="1:3" x14ac:dyDescent="0.2">
      <c r="A796" s="2" t="str">
        <f>HYPERLINK("https://pubmed.ncbi.nlm.nih.gov/34132788","34132788")</f>
        <v>34132788</v>
      </c>
      <c r="B796" t="s">
        <v>739</v>
      </c>
      <c r="C796">
        <v>2021</v>
      </c>
    </row>
    <row r="797" spans="1:3" x14ac:dyDescent="0.2">
      <c r="A797" s="2" t="str">
        <f>HYPERLINK("https://pubmed.ncbi.nlm.nih.gov/35360684","35360684")</f>
        <v>35360684</v>
      </c>
      <c r="B797" t="s">
        <v>740</v>
      </c>
      <c r="C797">
        <v>2022</v>
      </c>
    </row>
    <row r="798" spans="1:3" x14ac:dyDescent="0.2">
      <c r="A798" s="2" t="str">
        <f>HYPERLINK("https://pubmed.ncbi.nlm.nih.gov/35304048","35304048")</f>
        <v>35304048</v>
      </c>
      <c r="B798" t="s">
        <v>741</v>
      </c>
      <c r="C798">
        <v>2022</v>
      </c>
    </row>
    <row r="799" spans="1:3" x14ac:dyDescent="0.2">
      <c r="A799" s="2" t="str">
        <f>HYPERLINK("https://pubmed.ncbi.nlm.nih.gov/35285906","35285906")</f>
        <v>35285906</v>
      </c>
      <c r="B799" t="s">
        <v>742</v>
      </c>
      <c r="C799">
        <v>2022</v>
      </c>
    </row>
    <row r="800" spans="1:3" x14ac:dyDescent="0.2">
      <c r="A800" s="2" t="str">
        <f>HYPERLINK("https://pubmed.ncbi.nlm.nih.gov/35293348","35293348")</f>
        <v>35293348</v>
      </c>
      <c r="B800" t="s">
        <v>743</v>
      </c>
      <c r="C800">
        <v>2022</v>
      </c>
    </row>
    <row r="801" spans="1:3" x14ac:dyDescent="0.2">
      <c r="A801" s="2" t="str">
        <f>HYPERLINK("https://pubmed.ncbi.nlm.nih.gov/35251019","35251019")</f>
        <v>35251019</v>
      </c>
      <c r="B801" t="s">
        <v>744</v>
      </c>
      <c r="C801">
        <v>2022</v>
      </c>
    </row>
    <row r="802" spans="1:3" x14ac:dyDescent="0.2">
      <c r="A802" s="2" t="str">
        <f>HYPERLINK("https://pubmed.ncbi.nlm.nih.gov/35136915","35136915")</f>
        <v>35136915</v>
      </c>
      <c r="B802" t="s">
        <v>745</v>
      </c>
      <c r="C802">
        <v>2022</v>
      </c>
    </row>
    <row r="803" spans="1:3" x14ac:dyDescent="0.2">
      <c r="A803" s="2" t="str">
        <f>HYPERLINK("https://pubmed.ncbi.nlm.nih.gov/35041046","35041046")</f>
        <v>35041046</v>
      </c>
      <c r="B803" t="s">
        <v>746</v>
      </c>
      <c r="C803">
        <v>2022</v>
      </c>
    </row>
    <row r="804" spans="1:3" x14ac:dyDescent="0.2">
      <c r="A804" s="2" t="str">
        <f>HYPERLINK("https://pubmed.ncbi.nlm.nih.gov/34999335","34999335")</f>
        <v>34999335</v>
      </c>
      <c r="B804" t="s">
        <v>747</v>
      </c>
      <c r="C804">
        <v>2022</v>
      </c>
    </row>
    <row r="805" spans="1:3" x14ac:dyDescent="0.2">
      <c r="A805" s="2" t="str">
        <f>HYPERLINK("https://pubmed.ncbi.nlm.nih.gov/34940699","34940699")</f>
        <v>34940699</v>
      </c>
      <c r="B805" t="s">
        <v>748</v>
      </c>
      <c r="C805">
        <v>2021</v>
      </c>
    </row>
    <row r="806" spans="1:3" x14ac:dyDescent="0.2">
      <c r="A806" s="2" t="str">
        <f>HYPERLINK("https://pubmed.ncbi.nlm.nih.gov/34981516","34981516")</f>
        <v>34981516</v>
      </c>
      <c r="B806" t="s">
        <v>749</v>
      </c>
      <c r="C806">
        <v>2022</v>
      </c>
    </row>
    <row r="807" spans="1:3" x14ac:dyDescent="0.2">
      <c r="A807" s="2" t="str">
        <f>HYPERLINK("https://pubmed.ncbi.nlm.nih.gov/34872587","34872587")</f>
        <v>34872587</v>
      </c>
      <c r="B807" t="s">
        <v>750</v>
      </c>
      <c r="C807">
        <v>2021</v>
      </c>
    </row>
    <row r="808" spans="1:3" x14ac:dyDescent="0.2">
      <c r="A808" s="2" t="str">
        <f>HYPERLINK("https://pubmed.ncbi.nlm.nih.gov/34759112","34759112")</f>
        <v>34759112</v>
      </c>
      <c r="B808" t="s">
        <v>751</v>
      </c>
      <c r="C808">
        <v>2021</v>
      </c>
    </row>
    <row r="809" spans="1:3" x14ac:dyDescent="0.2">
      <c r="A809" s="2" t="str">
        <f>HYPERLINK("https://pubmed.ncbi.nlm.nih.gov/34684329","34684329")</f>
        <v>34684329</v>
      </c>
      <c r="B809" t="s">
        <v>752</v>
      </c>
      <c r="C809">
        <v>2021</v>
      </c>
    </row>
    <row r="810" spans="1:3" x14ac:dyDescent="0.2">
      <c r="A810" s="2" t="str">
        <f>HYPERLINK("https://pubmed.ncbi.nlm.nih.gov/34684356","34684356")</f>
        <v>34684356</v>
      </c>
      <c r="B810" t="s">
        <v>753</v>
      </c>
      <c r="C810">
        <v>2021</v>
      </c>
    </row>
    <row r="811" spans="1:3" x14ac:dyDescent="0.2">
      <c r="A811" s="2" t="str">
        <f>HYPERLINK("https://pubmed.ncbi.nlm.nih.gov/34684525","34684525")</f>
        <v>34684525</v>
      </c>
      <c r="B811" t="s">
        <v>754</v>
      </c>
      <c r="C811">
        <v>2021</v>
      </c>
    </row>
    <row r="812" spans="1:3" x14ac:dyDescent="0.2">
      <c r="A812" s="2" t="str">
        <f>HYPERLINK("https://pubmed.ncbi.nlm.nih.gov/34721760","34721760")</f>
        <v>34721760</v>
      </c>
      <c r="B812" t="s">
        <v>755</v>
      </c>
      <c r="C812">
        <v>2021</v>
      </c>
    </row>
    <row r="813" spans="1:3" x14ac:dyDescent="0.2">
      <c r="A813" s="2" t="str">
        <f>HYPERLINK("https://pubmed.ncbi.nlm.nih.gov/34578993","34578993")</f>
        <v>34578993</v>
      </c>
      <c r="B813" t="s">
        <v>756</v>
      </c>
      <c r="C813">
        <v>2021</v>
      </c>
    </row>
    <row r="814" spans="1:3" x14ac:dyDescent="0.2">
      <c r="A814" s="2" t="str">
        <f>HYPERLINK("https://pubmed.ncbi.nlm.nih.gov/34604280","34604280")</f>
        <v>34604280</v>
      </c>
      <c r="B814" t="s">
        <v>757</v>
      </c>
      <c r="C814">
        <v>2021</v>
      </c>
    </row>
    <row r="815" spans="1:3" x14ac:dyDescent="0.2">
      <c r="A815" s="2" t="str">
        <f>HYPERLINK("https://pubmed.ncbi.nlm.nih.gov/34578873","34578873")</f>
        <v>34578873</v>
      </c>
      <c r="B815" t="s">
        <v>758</v>
      </c>
      <c r="C815">
        <v>2021</v>
      </c>
    </row>
    <row r="816" spans="1:3" x14ac:dyDescent="0.2">
      <c r="A816" s="2" t="str">
        <f>HYPERLINK("https://pubmed.ncbi.nlm.nih.gov/34439412","34439412")</f>
        <v>34439412</v>
      </c>
      <c r="B816" t="s">
        <v>759</v>
      </c>
      <c r="C816">
        <v>2021</v>
      </c>
    </row>
    <row r="817" spans="1:3" x14ac:dyDescent="0.2">
      <c r="A817" s="2" t="str">
        <f>HYPERLINK("https://pubmed.ncbi.nlm.nih.gov/34444773","34444773")</f>
        <v>34444773</v>
      </c>
      <c r="B817" t="s">
        <v>760</v>
      </c>
      <c r="C817">
        <v>2021</v>
      </c>
    </row>
    <row r="818" spans="1:3" x14ac:dyDescent="0.2">
      <c r="A818" s="2" t="str">
        <f>HYPERLINK("https://pubmed.ncbi.nlm.nih.gov/34472769","34472769")</f>
        <v>34472769</v>
      </c>
      <c r="B818" t="s">
        <v>761</v>
      </c>
      <c r="C818">
        <v>2022</v>
      </c>
    </row>
    <row r="819" spans="1:3" x14ac:dyDescent="0.2">
      <c r="A819" s="2" t="str">
        <f>HYPERLINK("https://pubmed.ncbi.nlm.nih.gov/34459776","34459776")</f>
        <v>34459776</v>
      </c>
      <c r="B819" t="s">
        <v>762</v>
      </c>
      <c r="C819">
        <v>2021</v>
      </c>
    </row>
    <row r="820" spans="1:3" x14ac:dyDescent="0.2">
      <c r="A820" s="2" t="str">
        <f>HYPERLINK("https://pubmed.ncbi.nlm.nih.gov/34379997","34379997")</f>
        <v>34379997</v>
      </c>
      <c r="B820" t="s">
        <v>763</v>
      </c>
      <c r="C820">
        <v>2022</v>
      </c>
    </row>
    <row r="821" spans="1:3" x14ac:dyDescent="0.2">
      <c r="A821" s="2" t="str">
        <f>HYPERLINK("https://pubmed.ncbi.nlm.nih.gov/34298398","34298398")</f>
        <v>34298398</v>
      </c>
      <c r="B821" t="s">
        <v>764</v>
      </c>
      <c r="C821">
        <v>2021</v>
      </c>
    </row>
    <row r="822" spans="1:3" x14ac:dyDescent="0.2">
      <c r="A822" s="2" t="str">
        <f>HYPERLINK("https://pubmed.ncbi.nlm.nih.gov/34327207","34327207")</f>
        <v>34327207</v>
      </c>
      <c r="B822" t="s">
        <v>765</v>
      </c>
      <c r="C822">
        <v>2021</v>
      </c>
    </row>
    <row r="823" spans="1:3" x14ac:dyDescent="0.2">
      <c r="A823" s="2" t="str">
        <f>HYPERLINK("https://pubmed.ncbi.nlm.nih.gov/34336953","34336953")</f>
        <v>34336953</v>
      </c>
      <c r="B823" t="s">
        <v>766</v>
      </c>
      <c r="C823">
        <v>2021</v>
      </c>
    </row>
    <row r="824" spans="1:3" x14ac:dyDescent="0.2">
      <c r="A824" s="2" t="str">
        <f>HYPERLINK("https://pubmed.ncbi.nlm.nih.gov/34130550","34130550")</f>
        <v>34130550</v>
      </c>
      <c r="B824" t="s">
        <v>767</v>
      </c>
      <c r="C824">
        <v>2022</v>
      </c>
    </row>
    <row r="825" spans="1:3" x14ac:dyDescent="0.2">
      <c r="A825" s="2" t="str">
        <f>HYPERLINK("https://pubmed.ncbi.nlm.nih.gov/34139468","34139468")</f>
        <v>34139468</v>
      </c>
      <c r="B825" t="s">
        <v>768</v>
      </c>
      <c r="C825">
        <v>2021</v>
      </c>
    </row>
    <row r="826" spans="1:3" x14ac:dyDescent="0.2">
      <c r="A826" s="2" t="str">
        <f>HYPERLINK("https://pubmed.ncbi.nlm.nih.gov/34156011","34156011")</f>
        <v>34156011</v>
      </c>
      <c r="B826" t="s">
        <v>769</v>
      </c>
      <c r="C826">
        <v>2021</v>
      </c>
    </row>
    <row r="827" spans="1:3" x14ac:dyDescent="0.2">
      <c r="A827" s="2" t="str">
        <f>HYPERLINK("https://pubmed.ncbi.nlm.nih.gov/34176274","34176274")</f>
        <v>34176274</v>
      </c>
      <c r="B827" t="s">
        <v>770</v>
      </c>
      <c r="C827">
        <v>2021</v>
      </c>
    </row>
    <row r="828" spans="1:3" x14ac:dyDescent="0.2">
      <c r="A828" s="2" t="str">
        <f>HYPERLINK("https://pubmed.ncbi.nlm.nih.gov/34139404","34139404")</f>
        <v>34139404</v>
      </c>
      <c r="B828" t="s">
        <v>771</v>
      </c>
      <c r="C828">
        <v>2021</v>
      </c>
    </row>
    <row r="829" spans="1:3" x14ac:dyDescent="0.2">
      <c r="A829" s="2" t="str">
        <f>HYPERLINK("https://pubmed.ncbi.nlm.nih.gov/33097936","33097936")</f>
        <v>33097936</v>
      </c>
      <c r="B829" t="s">
        <v>772</v>
      </c>
      <c r="C829">
        <v>2021</v>
      </c>
    </row>
    <row r="830" spans="1:3" x14ac:dyDescent="0.2">
      <c r="A830" s="2" t="str">
        <f>HYPERLINK("https://pubmed.ncbi.nlm.nih.gov/33885930","33885930")</f>
        <v>33885930</v>
      </c>
      <c r="B830" t="s">
        <v>773</v>
      </c>
      <c r="C830">
        <v>2021</v>
      </c>
    </row>
    <row r="831" spans="1:3" x14ac:dyDescent="0.2">
      <c r="A831" s="2" t="str">
        <f>HYPERLINK("https://pubmed.ncbi.nlm.nih.gov/34071714","34071714")</f>
        <v>34071714</v>
      </c>
      <c r="B831" t="s">
        <v>774</v>
      </c>
      <c r="C831">
        <v>2021</v>
      </c>
    </row>
    <row r="832" spans="1:3" x14ac:dyDescent="0.2">
      <c r="A832" s="2" t="str">
        <f>HYPERLINK("https://pubmed.ncbi.nlm.nih.gov/34100498","34100498")</f>
        <v>34100498</v>
      </c>
      <c r="B832" t="s">
        <v>775</v>
      </c>
      <c r="C832">
        <v>2021</v>
      </c>
    </row>
    <row r="833" spans="1:3" x14ac:dyDescent="0.2">
      <c r="A833" s="2" t="str">
        <f>HYPERLINK("https://pubmed.ncbi.nlm.nih.gov/34113957","34113957")</f>
        <v>34113957</v>
      </c>
      <c r="B833" t="s">
        <v>776</v>
      </c>
      <c r="C833">
        <v>2021</v>
      </c>
    </row>
    <row r="834" spans="1:3" x14ac:dyDescent="0.2">
      <c r="A834" s="2" t="str">
        <f>HYPERLINK("https://pubmed.ncbi.nlm.nih.gov/34044245","34044245")</f>
        <v>34044245</v>
      </c>
      <c r="B834" t="s">
        <v>777</v>
      </c>
      <c r="C834">
        <v>2021</v>
      </c>
    </row>
    <row r="835" spans="1:3" x14ac:dyDescent="0.2">
      <c r="A835" s="2" t="str">
        <f>HYPERLINK("https://pubmed.ncbi.nlm.nih.gov/33921773","33921773")</f>
        <v>33921773</v>
      </c>
      <c r="B835" t="s">
        <v>778</v>
      </c>
      <c r="C835">
        <v>2021</v>
      </c>
    </row>
    <row r="836" spans="1:3" x14ac:dyDescent="0.2">
      <c r="A836" s="2" t="str">
        <f>HYPERLINK("https://pubmed.ncbi.nlm.nih.gov/33757398","33757398")</f>
        <v>33757398</v>
      </c>
      <c r="B836" t="s">
        <v>779</v>
      </c>
      <c r="C836">
        <v>2022</v>
      </c>
    </row>
    <row r="837" spans="1:3" x14ac:dyDescent="0.2">
      <c r="A837" s="2" t="str">
        <f>HYPERLINK("https://pubmed.ncbi.nlm.nih.gov/33802593","33802593")</f>
        <v>33802593</v>
      </c>
      <c r="B837" t="s">
        <v>780</v>
      </c>
      <c r="C837">
        <v>2021</v>
      </c>
    </row>
    <row r="838" spans="1:3" x14ac:dyDescent="0.2">
      <c r="A838" s="2" t="str">
        <f>HYPERLINK("https://pubmed.ncbi.nlm.nih.gov/33818939","33818939")</f>
        <v>33818939</v>
      </c>
      <c r="B838" t="s">
        <v>781</v>
      </c>
      <c r="C838">
        <v>2021</v>
      </c>
    </row>
    <row r="839" spans="1:3" x14ac:dyDescent="0.2">
      <c r="A839" s="2" t="str">
        <f>HYPERLINK("https://pubmed.ncbi.nlm.nih.gov/33831949","33831949")</f>
        <v>33831949</v>
      </c>
      <c r="B839" t="s">
        <v>782</v>
      </c>
      <c r="C839">
        <v>2021</v>
      </c>
    </row>
    <row r="840" spans="1:3" x14ac:dyDescent="0.2">
      <c r="A840" s="2" t="str">
        <f>HYPERLINK("https://pubmed.ncbi.nlm.nih.gov/33801688","33801688")</f>
        <v>33801688</v>
      </c>
      <c r="B840" t="s">
        <v>783</v>
      </c>
      <c r="C840">
        <v>2021</v>
      </c>
    </row>
    <row r="841" spans="1:3" x14ac:dyDescent="0.2">
      <c r="A841" s="2" t="str">
        <f>HYPERLINK("https://pubmed.ncbi.nlm.nih.gov/33812168","33812168")</f>
        <v>33812168</v>
      </c>
      <c r="B841" t="s">
        <v>784</v>
      </c>
      <c r="C841">
        <v>2021</v>
      </c>
    </row>
    <row r="842" spans="1:3" x14ac:dyDescent="0.2">
      <c r="A842" s="2" t="str">
        <f>HYPERLINK("https://pubmed.ncbi.nlm.nih.gov/33630674","33630674")</f>
        <v>33630674</v>
      </c>
      <c r="B842" t="s">
        <v>785</v>
      </c>
      <c r="C842">
        <v>2021</v>
      </c>
    </row>
    <row r="843" spans="1:3" x14ac:dyDescent="0.2">
      <c r="A843" s="2" t="str">
        <f>HYPERLINK("https://pubmed.ncbi.nlm.nih.gov/33675344","33675344")</f>
        <v>33675344</v>
      </c>
      <c r="B843" t="s">
        <v>786</v>
      </c>
      <c r="C843">
        <v>2021</v>
      </c>
    </row>
    <row r="844" spans="1:3" x14ac:dyDescent="0.2">
      <c r="A844" s="2" t="str">
        <f>HYPERLINK("https://pubmed.ncbi.nlm.nih.gov/33688474","33688474")</f>
        <v>33688474</v>
      </c>
      <c r="B844" t="s">
        <v>787</v>
      </c>
      <c r="C844">
        <v>2021</v>
      </c>
    </row>
    <row r="845" spans="1:3" x14ac:dyDescent="0.2">
      <c r="A845" s="2" t="str">
        <f>HYPERLINK("https://pubmed.ncbi.nlm.nih.gov/33536096","33536096")</f>
        <v>33536096</v>
      </c>
      <c r="B845" t="s">
        <v>788</v>
      </c>
      <c r="C845">
        <v>2021</v>
      </c>
    </row>
    <row r="846" spans="1:3" x14ac:dyDescent="0.2">
      <c r="A846" s="2" t="str">
        <f>HYPERLINK("https://pubmed.ncbi.nlm.nih.gov/33564824","33564824")</f>
        <v>33564824</v>
      </c>
      <c r="B846" t="s">
        <v>789</v>
      </c>
      <c r="C846">
        <v>2021</v>
      </c>
    </row>
    <row r="847" spans="1:3" x14ac:dyDescent="0.2">
      <c r="A847" s="2" t="str">
        <f>HYPERLINK("https://pubmed.ncbi.nlm.nih.gov/33498445","33498445")</f>
        <v>33498445</v>
      </c>
      <c r="B847" t="s">
        <v>790</v>
      </c>
      <c r="C847">
        <v>2021</v>
      </c>
    </row>
    <row r="848" spans="1:3" x14ac:dyDescent="0.2">
      <c r="A848" s="2" t="str">
        <f>HYPERLINK("https://pubmed.ncbi.nlm.nih.gov/33515093","33515093")</f>
        <v>33515093</v>
      </c>
      <c r="B848" t="s">
        <v>791</v>
      </c>
      <c r="C848">
        <v>2021</v>
      </c>
    </row>
    <row r="849" spans="1:3" x14ac:dyDescent="0.2">
      <c r="A849" s="2" t="str">
        <f>HYPERLINK("https://pubmed.ncbi.nlm.nih.gov/33441158","33441158")</f>
        <v>33441158</v>
      </c>
      <c r="B849" t="s">
        <v>792</v>
      </c>
      <c r="C849">
        <v>2021</v>
      </c>
    </row>
    <row r="850" spans="1:3" x14ac:dyDescent="0.2">
      <c r="A850" s="2" t="str">
        <f>HYPERLINK("https://pubmed.ncbi.nlm.nih.gov/33467135","33467135")</f>
        <v>33467135</v>
      </c>
      <c r="B850" t="s">
        <v>793</v>
      </c>
      <c r="C850">
        <v>2021</v>
      </c>
    </row>
    <row r="851" spans="1:3" x14ac:dyDescent="0.2">
      <c r="A851" s="2" t="str">
        <f>HYPERLINK("https://pubmed.ncbi.nlm.nih.gov/33393630","33393630")</f>
        <v>33393630</v>
      </c>
      <c r="B851" t="s">
        <v>794</v>
      </c>
      <c r="C851">
        <v>2021</v>
      </c>
    </row>
    <row r="852" spans="1:3" x14ac:dyDescent="0.2">
      <c r="A852" s="2" t="str">
        <f>HYPERLINK("https://pubmed.ncbi.nlm.nih.gov/33375174","33375174")</f>
        <v>33375174</v>
      </c>
      <c r="B852" t="s">
        <v>795</v>
      </c>
      <c r="C852">
        <v>2020</v>
      </c>
    </row>
    <row r="853" spans="1:3" x14ac:dyDescent="0.2">
      <c r="A853" s="2" t="str">
        <f>HYPERLINK("https://pubmed.ncbi.nlm.nih.gov/33339120","33339120")</f>
        <v>33339120</v>
      </c>
      <c r="B853" t="s">
        <v>796</v>
      </c>
      <c r="C853">
        <v>2020</v>
      </c>
    </row>
    <row r="854" spans="1:3" x14ac:dyDescent="0.2">
      <c r="A854" s="2" t="str">
        <f>HYPERLINK("https://pubmed.ncbi.nlm.nih.gov/33339438","33339438")</f>
        <v>33339438</v>
      </c>
      <c r="B854" t="s">
        <v>797</v>
      </c>
      <c r="C854">
        <v>2020</v>
      </c>
    </row>
    <row r="855" spans="1:3" x14ac:dyDescent="0.2">
      <c r="A855" s="2" t="str">
        <f>HYPERLINK("https://pubmed.ncbi.nlm.nih.gov/33284965","33284965")</f>
        <v>33284965</v>
      </c>
      <c r="B855" t="s">
        <v>798</v>
      </c>
      <c r="C855">
        <v>2021</v>
      </c>
    </row>
    <row r="856" spans="1:3" x14ac:dyDescent="0.2">
      <c r="A856" s="2" t="str">
        <f>HYPERLINK("https://pubmed.ncbi.nlm.nih.gov/33291478","33291478")</f>
        <v>33291478</v>
      </c>
      <c r="B856" t="s">
        <v>799</v>
      </c>
      <c r="C856">
        <v>2020</v>
      </c>
    </row>
    <row r="857" spans="1:3" x14ac:dyDescent="0.2">
      <c r="A857" s="2" t="str">
        <f>HYPERLINK("https://pubmed.ncbi.nlm.nih.gov/33302351","33302351")</f>
        <v>33302351</v>
      </c>
      <c r="B857" t="s">
        <v>800</v>
      </c>
      <c r="C857">
        <v>2020</v>
      </c>
    </row>
    <row r="858" spans="1:3" x14ac:dyDescent="0.2">
      <c r="A858" s="2" t="str">
        <f>HYPERLINK("https://pubmed.ncbi.nlm.nih.gov/33188400","33188400")</f>
        <v>33188400</v>
      </c>
      <c r="B858" t="s">
        <v>801</v>
      </c>
      <c r="C858">
        <v>2021</v>
      </c>
    </row>
    <row r="859" spans="1:3" x14ac:dyDescent="0.2">
      <c r="A859" s="2" t="str">
        <f>HYPERLINK("https://pubmed.ncbi.nlm.nih.gov/33182408","33182408")</f>
        <v>33182408</v>
      </c>
      <c r="B859" t="s">
        <v>802</v>
      </c>
      <c r="C859">
        <v>2020</v>
      </c>
    </row>
    <row r="860" spans="1:3" x14ac:dyDescent="0.2">
      <c r="A860" s="2" t="str">
        <f>HYPERLINK("https://pubmed.ncbi.nlm.nih.gov/33113826","33113826")</f>
        <v>33113826</v>
      </c>
      <c r="B860" t="s">
        <v>803</v>
      </c>
      <c r="C860">
        <v>2020</v>
      </c>
    </row>
    <row r="861" spans="1:3" x14ac:dyDescent="0.2">
      <c r="A861" s="2" t="str">
        <f>HYPERLINK("https://pubmed.ncbi.nlm.nih.gov/33114125","33114125")</f>
        <v>33114125</v>
      </c>
      <c r="B861" t="s">
        <v>804</v>
      </c>
      <c r="C861">
        <v>2020</v>
      </c>
    </row>
    <row r="862" spans="1:3" x14ac:dyDescent="0.2">
      <c r="A862" s="2" t="str">
        <f>HYPERLINK("https://pubmed.ncbi.nlm.nih.gov/33050072","33050072")</f>
        <v>33050072</v>
      </c>
      <c r="B862" t="s">
        <v>805</v>
      </c>
      <c r="C862">
        <v>2020</v>
      </c>
    </row>
    <row r="863" spans="1:3" x14ac:dyDescent="0.2">
      <c r="A863" s="2" t="str">
        <f>HYPERLINK("https://pubmed.ncbi.nlm.nih.gov/33066081","33066081")</f>
        <v>33066081</v>
      </c>
      <c r="B863" t="s">
        <v>806</v>
      </c>
      <c r="C863">
        <v>2020</v>
      </c>
    </row>
    <row r="864" spans="1:3" x14ac:dyDescent="0.2">
      <c r="A864" s="2" t="str">
        <f>HYPERLINK("https://pubmed.ncbi.nlm.nih.gov/33038096","33038096")</f>
        <v>33038096</v>
      </c>
      <c r="B864" t="s">
        <v>807</v>
      </c>
      <c r="C864">
        <v>2021</v>
      </c>
    </row>
    <row r="865" spans="1:3" x14ac:dyDescent="0.2">
      <c r="A865" s="2" t="str">
        <f>HYPERLINK("https://pubmed.ncbi.nlm.nih.gov/33046141","33046141")</f>
        <v>33046141</v>
      </c>
      <c r="B865" t="s">
        <v>808</v>
      </c>
      <c r="C865">
        <v>2021</v>
      </c>
    </row>
    <row r="866" spans="1:3" x14ac:dyDescent="0.2">
      <c r="A866" s="2" t="str">
        <f>HYPERLINK("https://pubmed.ncbi.nlm.nih.gov/32979077","32979077")</f>
        <v>32979077</v>
      </c>
      <c r="B866" t="s">
        <v>809</v>
      </c>
      <c r="C866">
        <v>2021</v>
      </c>
    </row>
    <row r="867" spans="1:3" x14ac:dyDescent="0.2">
      <c r="A867" s="2" t="str">
        <f>HYPERLINK("https://pubmed.ncbi.nlm.nih.gov/32998426","32998426")</f>
        <v>32998426</v>
      </c>
      <c r="B867" t="s">
        <v>810</v>
      </c>
      <c r="C867">
        <v>2020</v>
      </c>
    </row>
    <row r="868" spans="1:3" x14ac:dyDescent="0.2">
      <c r="A868" s="2" t="str">
        <f>HYPERLINK("https://pubmed.ncbi.nlm.nih.gov/33015732","33015732")</f>
        <v>33015732</v>
      </c>
      <c r="B868" t="s">
        <v>811</v>
      </c>
      <c r="C868">
        <v>2021</v>
      </c>
    </row>
    <row r="869" spans="1:3" x14ac:dyDescent="0.2">
      <c r="A869" s="2" t="str">
        <f>HYPERLINK("https://pubmed.ncbi.nlm.nih.gov/32963294","32963294")</f>
        <v>32963294</v>
      </c>
      <c r="B869" t="s">
        <v>812</v>
      </c>
      <c r="C869">
        <v>2020</v>
      </c>
    </row>
    <row r="870" spans="1:3" x14ac:dyDescent="0.2">
      <c r="A870" s="2" t="str">
        <f>HYPERLINK("https://pubmed.ncbi.nlm.nih.gov/32867199","32867199")</f>
        <v>32867199</v>
      </c>
      <c r="B870" t="s">
        <v>813</v>
      </c>
      <c r="C870">
        <v>2020</v>
      </c>
    </row>
    <row r="871" spans="1:3" x14ac:dyDescent="0.2">
      <c r="A871" s="2" t="str">
        <f>HYPERLINK("https://pubmed.ncbi.nlm.nih.gov/32845565","32845565")</f>
        <v>32845565</v>
      </c>
      <c r="B871" t="s">
        <v>814</v>
      </c>
      <c r="C871">
        <v>2020</v>
      </c>
    </row>
    <row r="872" spans="1:3" x14ac:dyDescent="0.2">
      <c r="A872" s="2" t="str">
        <f>HYPERLINK("https://pubmed.ncbi.nlm.nih.gov/32812384","32812384")</f>
        <v>32812384</v>
      </c>
      <c r="B872" t="s">
        <v>815</v>
      </c>
      <c r="C872">
        <v>2020</v>
      </c>
    </row>
    <row r="873" spans="1:3" x14ac:dyDescent="0.2">
      <c r="A873" s="2" t="str">
        <f>HYPERLINK("https://pubmed.ncbi.nlm.nih.gov/32725293","32725293")</f>
        <v>32725293</v>
      </c>
      <c r="B873" t="s">
        <v>816</v>
      </c>
      <c r="C873">
        <v>2021</v>
      </c>
    </row>
    <row r="874" spans="1:3" x14ac:dyDescent="0.2">
      <c r="A874" s="2" t="str">
        <f>HYPERLINK("https://pubmed.ncbi.nlm.nih.gov/32708396","32708396")</f>
        <v>32708396</v>
      </c>
      <c r="B874" t="s">
        <v>817</v>
      </c>
      <c r="C874">
        <v>2020</v>
      </c>
    </row>
    <row r="875" spans="1:3" x14ac:dyDescent="0.2">
      <c r="A875" s="2" t="str">
        <f>HYPERLINK("https://pubmed.ncbi.nlm.nih.gov/32684486","32684486")</f>
        <v>32684486</v>
      </c>
      <c r="B875" t="s">
        <v>818</v>
      </c>
      <c r="C875">
        <v>2021</v>
      </c>
    </row>
    <row r="876" spans="1:3" x14ac:dyDescent="0.2">
      <c r="A876" s="2" t="str">
        <f>HYPERLINK("https://pubmed.ncbi.nlm.nih.gov/32696697","32696697")</f>
        <v>32696697</v>
      </c>
      <c r="B876" t="s">
        <v>819</v>
      </c>
      <c r="C876">
        <v>2020</v>
      </c>
    </row>
    <row r="877" spans="1:3" x14ac:dyDescent="0.2">
      <c r="A877" s="2" t="str">
        <f>HYPERLINK("https://pubmed.ncbi.nlm.nih.gov/32615977","32615977")</f>
        <v>32615977</v>
      </c>
      <c r="B877" t="s">
        <v>820</v>
      </c>
      <c r="C877">
        <v>2020</v>
      </c>
    </row>
    <row r="878" spans="1:3" x14ac:dyDescent="0.2">
      <c r="A878" s="2" t="str">
        <f>HYPERLINK("https://pubmed.ncbi.nlm.nih.gov/32585854","32585854")</f>
        <v>32585854</v>
      </c>
      <c r="B878" t="s">
        <v>821</v>
      </c>
      <c r="C878">
        <v>2020</v>
      </c>
    </row>
    <row r="879" spans="1:3" x14ac:dyDescent="0.2">
      <c r="A879" s="2" t="str">
        <f>HYPERLINK("https://pubmed.ncbi.nlm.nih.gov/32513312","32513312")</f>
        <v>32513312</v>
      </c>
      <c r="B879" t="s">
        <v>822</v>
      </c>
      <c r="C879">
        <v>2020</v>
      </c>
    </row>
    <row r="880" spans="1:3" x14ac:dyDescent="0.2">
      <c r="A880" s="2" t="str">
        <f>HYPERLINK("https://pubmed.ncbi.nlm.nih.gov/32529206","32529206")</f>
        <v>32529206</v>
      </c>
      <c r="B880" t="s">
        <v>823</v>
      </c>
      <c r="C880">
        <v>2020</v>
      </c>
    </row>
    <row r="881" spans="1:3" x14ac:dyDescent="0.2">
      <c r="A881" s="2" t="str">
        <f>HYPERLINK("https://pubmed.ncbi.nlm.nih.gov/32532035","32532035")</f>
        <v>32532035</v>
      </c>
      <c r="B881" t="s">
        <v>824</v>
      </c>
      <c r="C881">
        <v>2020</v>
      </c>
    </row>
    <row r="882" spans="1:3" x14ac:dyDescent="0.2">
      <c r="A882" s="2" t="str">
        <f>HYPERLINK("https://pubmed.ncbi.nlm.nih.gov/32544914","32544914")</f>
        <v>32544914</v>
      </c>
      <c r="B882" t="s">
        <v>825</v>
      </c>
      <c r="C882">
        <v>2021</v>
      </c>
    </row>
    <row r="883" spans="1:3" x14ac:dyDescent="0.2">
      <c r="A883" s="2" t="str">
        <f>HYPERLINK("https://pubmed.ncbi.nlm.nih.gov/32466168","32466168")</f>
        <v>32466168</v>
      </c>
      <c r="B883" t="s">
        <v>826</v>
      </c>
      <c r="C883">
        <v>2020</v>
      </c>
    </row>
    <row r="884" spans="1:3" x14ac:dyDescent="0.2">
      <c r="A884" s="2" t="str">
        <f>HYPERLINK("https://pubmed.ncbi.nlm.nih.gov/32419378","32419378")</f>
        <v>32419378</v>
      </c>
      <c r="B884" t="s">
        <v>827</v>
      </c>
      <c r="C884">
        <v>2020</v>
      </c>
    </row>
    <row r="885" spans="1:3" x14ac:dyDescent="0.2">
      <c r="A885" s="2" t="str">
        <f>HYPERLINK("https://pubmed.ncbi.nlm.nih.gov/32342642","32342642")</f>
        <v>32342642</v>
      </c>
      <c r="B885" t="s">
        <v>828</v>
      </c>
      <c r="C885">
        <v>2020</v>
      </c>
    </row>
    <row r="886" spans="1:3" x14ac:dyDescent="0.2">
      <c r="A886" s="2" t="str">
        <f>HYPERLINK("https://pubmed.ncbi.nlm.nih.gov/32317229","32317229")</f>
        <v>32317229</v>
      </c>
      <c r="B886" t="s">
        <v>829</v>
      </c>
      <c r="C886">
        <v>2021</v>
      </c>
    </row>
    <row r="887" spans="1:3" x14ac:dyDescent="0.2">
      <c r="A887" s="2" t="str">
        <f>HYPERLINK("https://pubmed.ncbi.nlm.nih.gov/32325778","32325778")</f>
        <v>32325778</v>
      </c>
      <c r="B887" t="s">
        <v>830</v>
      </c>
      <c r="C887">
        <v>2020</v>
      </c>
    </row>
    <row r="888" spans="1:3" x14ac:dyDescent="0.2">
      <c r="A888" s="2" t="str">
        <f>HYPERLINK("https://pubmed.ncbi.nlm.nih.gov/32333793","32333793")</f>
        <v>32333793</v>
      </c>
      <c r="B888" t="s">
        <v>831</v>
      </c>
      <c r="C888">
        <v>2021</v>
      </c>
    </row>
    <row r="889" spans="1:3" x14ac:dyDescent="0.2">
      <c r="A889" s="2" t="str">
        <f>HYPERLINK("https://pubmed.ncbi.nlm.nih.gov/32312337","32312337")</f>
        <v>32312337</v>
      </c>
      <c r="B889" t="s">
        <v>832</v>
      </c>
      <c r="C889">
        <v>2020</v>
      </c>
    </row>
    <row r="890" spans="1:3" x14ac:dyDescent="0.2">
      <c r="A890" s="2" t="str">
        <f>HYPERLINK("https://pubmed.ncbi.nlm.nih.gov/32188593","32188593")</f>
        <v>32188593</v>
      </c>
      <c r="B890" t="s">
        <v>833</v>
      </c>
      <c r="C890">
        <v>2020</v>
      </c>
    </row>
    <row r="891" spans="1:3" x14ac:dyDescent="0.2">
      <c r="A891" s="2" t="str">
        <f>HYPERLINK("https://pubmed.ncbi.nlm.nih.gov/31581959","31581959")</f>
        <v>31581959</v>
      </c>
      <c r="B891" t="s">
        <v>834</v>
      </c>
      <c r="C891">
        <v>2020</v>
      </c>
    </row>
    <row r="892" spans="1:3" x14ac:dyDescent="0.2">
      <c r="A892" s="2" t="str">
        <f>HYPERLINK("https://pubmed.ncbi.nlm.nih.gov/32064970","32064970")</f>
        <v>32064970</v>
      </c>
      <c r="B892" t="s">
        <v>835</v>
      </c>
      <c r="C892">
        <v>2020</v>
      </c>
    </row>
    <row r="893" spans="1:3" x14ac:dyDescent="0.2">
      <c r="A893" s="2" t="str">
        <f>HYPERLINK("https://pubmed.ncbi.nlm.nih.gov/32074977","32074977")</f>
        <v>32074977</v>
      </c>
      <c r="B893" t="s">
        <v>836</v>
      </c>
      <c r="C893">
        <v>2020</v>
      </c>
    </row>
    <row r="894" spans="1:3" x14ac:dyDescent="0.2">
      <c r="A894" s="2" t="str">
        <f>HYPERLINK("https://pubmed.ncbi.nlm.nih.gov/32116779","32116779")</f>
        <v>32116779</v>
      </c>
      <c r="B894" t="s">
        <v>837</v>
      </c>
      <c r="C894">
        <v>2020</v>
      </c>
    </row>
    <row r="895" spans="1:3" x14ac:dyDescent="0.2">
      <c r="A895" s="2" t="str">
        <f>HYPERLINK("https://pubmed.ncbi.nlm.nih.gov/32142084","32142084")</f>
        <v>32142084</v>
      </c>
      <c r="B895" t="s">
        <v>838</v>
      </c>
      <c r="C895">
        <v>2020</v>
      </c>
    </row>
    <row r="896" spans="1:3" x14ac:dyDescent="0.2">
      <c r="A896" s="2" t="str">
        <f>HYPERLINK("https://pubmed.ncbi.nlm.nih.gov/32155883","32155883")</f>
        <v>32155883</v>
      </c>
      <c r="B896" t="s">
        <v>839</v>
      </c>
      <c r="C896">
        <v>2020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C181F4-AC13-B54E-9C4A-5DB19E608E48}">
  <dimension ref="A1:F812"/>
  <sheetViews>
    <sheetView workbookViewId="0">
      <selection activeCell="D1" sqref="D1"/>
    </sheetView>
  </sheetViews>
  <sheetFormatPr baseColWidth="10" defaultRowHeight="15" x14ac:dyDescent="0.2"/>
  <cols>
    <col min="4" max="4" width="80.1640625" customWidth="1"/>
    <col min="6" max="6" width="14.83203125" customWidth="1"/>
  </cols>
  <sheetData>
    <row r="1" spans="1:6" ht="16" x14ac:dyDescent="0.2">
      <c r="A1" s="11" t="s">
        <v>1601</v>
      </c>
      <c r="B1" s="11" t="s">
        <v>0</v>
      </c>
      <c r="C1" s="11" t="s">
        <v>1602</v>
      </c>
      <c r="D1" s="12" t="s">
        <v>1603</v>
      </c>
      <c r="E1" s="11" t="s">
        <v>1604</v>
      </c>
      <c r="F1" s="11" t="s">
        <v>1605</v>
      </c>
    </row>
    <row r="2" spans="1:6" ht="48" x14ac:dyDescent="0.2">
      <c r="A2" s="8">
        <v>2024</v>
      </c>
      <c r="B2" s="8">
        <v>30230402</v>
      </c>
      <c r="C2" s="9">
        <f>HYPERLINK(_xlfn.CONCAT("https://pubmed.ncbi.nlm.nih.gov/",B2), B2)</f>
        <v>30230402</v>
      </c>
      <c r="D2" s="10" t="s">
        <v>844</v>
      </c>
      <c r="E2" s="8" t="s">
        <v>845</v>
      </c>
      <c r="F2" t="str">
        <f>IF(COUNTIF('Healthy (TIAB)'!A2:A896, B2) &gt; 0, "Yes", "No")</f>
        <v>No</v>
      </c>
    </row>
    <row r="3" spans="1:6" ht="32" x14ac:dyDescent="0.2">
      <c r="A3" s="8">
        <v>2024</v>
      </c>
      <c r="B3" s="8">
        <v>38589346</v>
      </c>
      <c r="C3" s="9">
        <f>HYPERLINK(_xlfn.CONCAT("https://pubmed.ncbi.nlm.nih.gov/",B3), B3)</f>
        <v>38589346</v>
      </c>
      <c r="D3" s="10" t="s">
        <v>846</v>
      </c>
      <c r="E3" s="8" t="s">
        <v>845</v>
      </c>
      <c r="F3" t="str">
        <f>IF(COUNTIF('Healthy (TIAB)'!A3:A897, B3) &gt; 0, "Yes", "No")</f>
        <v>No</v>
      </c>
    </row>
    <row r="4" spans="1:6" ht="32" x14ac:dyDescent="0.2">
      <c r="A4" s="8">
        <v>2024</v>
      </c>
      <c r="B4" s="8">
        <v>37704431</v>
      </c>
      <c r="C4" s="9">
        <f>HYPERLINK(_xlfn.CONCAT("https://pubmed.ncbi.nlm.nih.gov/",B4), B4)</f>
        <v>37704431</v>
      </c>
      <c r="D4" s="10" t="s">
        <v>847</v>
      </c>
      <c r="E4" s="8" t="s">
        <v>848</v>
      </c>
      <c r="F4" t="str">
        <f>IF(COUNTIF('Healthy (TIAB)'!A4:A898, B4) &gt; 0, "Yes", "No")</f>
        <v>No</v>
      </c>
    </row>
    <row r="5" spans="1:6" ht="32" x14ac:dyDescent="0.2">
      <c r="A5" s="8">
        <v>2023</v>
      </c>
      <c r="B5" s="8">
        <v>35676030</v>
      </c>
      <c r="C5" s="9">
        <f>HYPERLINK(_xlfn.CONCAT("https://pubmed.ncbi.nlm.nih.gov/",B5), B5)</f>
        <v>35676030</v>
      </c>
      <c r="D5" s="10" t="s">
        <v>849</v>
      </c>
      <c r="E5" s="8" t="s">
        <v>850</v>
      </c>
      <c r="F5" t="str">
        <f>IF(COUNTIF('Healthy (TIAB)'!A5:A899, B5) &gt; 0, "Yes", "No")</f>
        <v>No</v>
      </c>
    </row>
    <row r="6" spans="1:6" ht="64" x14ac:dyDescent="0.2">
      <c r="A6" s="8">
        <v>2023</v>
      </c>
      <c r="B6" s="8">
        <v>38283922</v>
      </c>
      <c r="C6" s="9">
        <f>HYPERLINK(_xlfn.CONCAT("https://pubmed.ncbi.nlm.nih.gov/",B6), B6)</f>
        <v>38283922</v>
      </c>
      <c r="D6" s="10" t="s">
        <v>676</v>
      </c>
      <c r="E6" s="8" t="s">
        <v>851</v>
      </c>
      <c r="F6" t="str">
        <f>IF(COUNTIF('Healthy (TIAB)'!A6:A900, B6) &gt; 0, "Yes", "No")</f>
        <v>Yes</v>
      </c>
    </row>
    <row r="7" spans="1:6" ht="32" x14ac:dyDescent="0.2">
      <c r="A7" s="8">
        <v>2023</v>
      </c>
      <c r="B7" s="8">
        <v>37862823</v>
      </c>
      <c r="C7" s="9">
        <f>HYPERLINK(_xlfn.CONCAT("https://pubmed.ncbi.nlm.nih.gov/",B7), B7)</f>
        <v>37862823</v>
      </c>
      <c r="D7" s="10" t="s">
        <v>852</v>
      </c>
      <c r="E7" s="8" t="s">
        <v>853</v>
      </c>
      <c r="F7" t="str">
        <f>IF(COUNTIF('Healthy (TIAB)'!A7:A901, B7) &gt; 0, "Yes", "No")</f>
        <v>No</v>
      </c>
    </row>
    <row r="8" spans="1:6" ht="32" x14ac:dyDescent="0.2">
      <c r="A8" s="8">
        <v>2023</v>
      </c>
      <c r="B8" s="8">
        <v>38256336</v>
      </c>
      <c r="C8" s="9">
        <f>HYPERLINK(_xlfn.CONCAT("https://pubmed.ncbi.nlm.nih.gov/",B8), B8)</f>
        <v>38256336</v>
      </c>
      <c r="D8" s="10" t="s">
        <v>854</v>
      </c>
      <c r="E8" s="8" t="s">
        <v>853</v>
      </c>
      <c r="F8" t="str">
        <f>IF(COUNTIF('Healthy (TIAB)'!A8:A902, B8) &gt; 0, "Yes", "No")</f>
        <v>No</v>
      </c>
    </row>
    <row r="9" spans="1:6" ht="48" x14ac:dyDescent="0.2">
      <c r="A9" s="8">
        <v>2023</v>
      </c>
      <c r="B9" s="8">
        <v>37124732</v>
      </c>
      <c r="C9" s="9">
        <f>HYPERLINK(_xlfn.CONCAT("https://pubmed.ncbi.nlm.nih.gov/",B9), B9)</f>
        <v>37124732</v>
      </c>
      <c r="D9" s="10" t="s">
        <v>855</v>
      </c>
      <c r="E9" s="8" t="s">
        <v>856</v>
      </c>
      <c r="F9" t="str">
        <f>IF(COUNTIF('Healthy (TIAB)'!A9:A903, B9) &gt; 0, "Yes", "No")</f>
        <v>No</v>
      </c>
    </row>
    <row r="10" spans="1:6" ht="32" x14ac:dyDescent="0.2">
      <c r="A10" s="8">
        <v>2022</v>
      </c>
      <c r="B10" s="8">
        <v>35880828</v>
      </c>
      <c r="C10" s="9">
        <f>HYPERLINK(_xlfn.CONCAT("https://pubmed.ncbi.nlm.nih.gov/",B10), B10)</f>
        <v>35880828</v>
      </c>
      <c r="D10" s="10" t="s">
        <v>726</v>
      </c>
      <c r="E10" s="8" t="s">
        <v>853</v>
      </c>
      <c r="F10" t="str">
        <f>IF(COUNTIF('Healthy (TIAB)'!A10:A904, B10) &gt; 0, "Yes", "No")</f>
        <v>Yes</v>
      </c>
    </row>
    <row r="11" spans="1:6" ht="32" x14ac:dyDescent="0.2">
      <c r="A11" s="8">
        <v>2022</v>
      </c>
      <c r="B11" s="8">
        <v>35067753</v>
      </c>
      <c r="C11" s="9">
        <f>HYPERLINK(_xlfn.CONCAT("https://pubmed.ncbi.nlm.nih.gov/",B11), B11)</f>
        <v>35067753</v>
      </c>
      <c r="D11" s="10" t="s">
        <v>857</v>
      </c>
      <c r="E11" s="8" t="s">
        <v>858</v>
      </c>
      <c r="F11" t="str">
        <f>IF(COUNTIF('Healthy (TIAB)'!A11:A905, B11) &gt; 0, "Yes", "No")</f>
        <v>No</v>
      </c>
    </row>
    <row r="12" spans="1:6" ht="32" x14ac:dyDescent="0.2">
      <c r="A12" s="8">
        <v>2022</v>
      </c>
      <c r="B12" s="8">
        <v>35147302</v>
      </c>
      <c r="C12" s="9">
        <f>HYPERLINK(_xlfn.CONCAT("https://pubmed.ncbi.nlm.nih.gov/",B12), B12)</f>
        <v>35147302</v>
      </c>
      <c r="D12" s="10" t="s">
        <v>859</v>
      </c>
      <c r="E12" s="8" t="s">
        <v>848</v>
      </c>
      <c r="F12" t="str">
        <f>IF(COUNTIF('Healthy (TIAB)'!A12:A906, B12) &gt; 0, "Yes", "No")</f>
        <v>No</v>
      </c>
    </row>
    <row r="13" spans="1:6" ht="48" x14ac:dyDescent="0.2">
      <c r="A13" s="8">
        <v>2022</v>
      </c>
      <c r="B13" s="8">
        <v>35406010</v>
      </c>
      <c r="C13" s="9">
        <f>HYPERLINK(_xlfn.CONCAT("https://pubmed.ncbi.nlm.nih.gov/",B13), B13)</f>
        <v>35406010</v>
      </c>
      <c r="D13" s="10" t="s">
        <v>860</v>
      </c>
      <c r="E13" s="8" t="s">
        <v>853</v>
      </c>
      <c r="F13" t="str">
        <f>IF(COUNTIF('Healthy (TIAB)'!A13:A907, B13) &gt; 0, "Yes", "No")</f>
        <v>No</v>
      </c>
    </row>
    <row r="14" spans="1:6" ht="32" x14ac:dyDescent="0.2">
      <c r="A14" s="8">
        <v>2022</v>
      </c>
      <c r="B14" s="8">
        <v>35504165</v>
      </c>
      <c r="C14" s="9">
        <f>HYPERLINK(_xlfn.CONCAT("https://pubmed.ncbi.nlm.nih.gov/",B14), B14)</f>
        <v>35504165</v>
      </c>
      <c r="D14" s="10" t="s">
        <v>734</v>
      </c>
      <c r="E14" s="8" t="s">
        <v>853</v>
      </c>
      <c r="F14" t="str">
        <f>IF(COUNTIF('Healthy (TIAB)'!A14:A908, B14) &gt; 0, "Yes", "No")</f>
        <v>Yes</v>
      </c>
    </row>
    <row r="15" spans="1:6" ht="32" x14ac:dyDescent="0.2">
      <c r="A15" s="8">
        <v>2022</v>
      </c>
      <c r="B15" s="8">
        <v>36522805</v>
      </c>
      <c r="C15" s="9">
        <f>HYPERLINK(_xlfn.CONCAT("https://pubmed.ncbi.nlm.nih.gov/",B15), B15)</f>
        <v>36522805</v>
      </c>
      <c r="D15" s="10" t="s">
        <v>861</v>
      </c>
      <c r="E15" s="8" t="s">
        <v>862</v>
      </c>
      <c r="F15" t="str">
        <f>IF(COUNTIF('Healthy (TIAB)'!A15:A909, B15) &gt; 0, "Yes", "No")</f>
        <v>No</v>
      </c>
    </row>
    <row r="16" spans="1:6" ht="32" x14ac:dyDescent="0.2">
      <c r="A16" s="8">
        <v>2022</v>
      </c>
      <c r="B16" s="8">
        <v>35389487</v>
      </c>
      <c r="C16" s="9">
        <f>HYPERLINK(_xlfn.CONCAT("https://pubmed.ncbi.nlm.nih.gov/",B16), B16)</f>
        <v>35389487</v>
      </c>
      <c r="D16" s="10" t="s">
        <v>738</v>
      </c>
      <c r="E16" s="8" t="s">
        <v>853</v>
      </c>
      <c r="F16" t="str">
        <f>IF(COUNTIF('Healthy (TIAB)'!A16:A910, B16) &gt; 0, "Yes", "No")</f>
        <v>Yes</v>
      </c>
    </row>
    <row r="17" spans="1:6" ht="48" x14ac:dyDescent="0.2">
      <c r="A17" s="8">
        <v>2022</v>
      </c>
      <c r="B17" s="8">
        <v>36571774</v>
      </c>
      <c r="C17" s="9">
        <f>HYPERLINK(_xlfn.CONCAT("https://pubmed.ncbi.nlm.nih.gov/",B17), B17)</f>
        <v>36571774</v>
      </c>
      <c r="D17" s="10" t="s">
        <v>863</v>
      </c>
      <c r="E17" s="8" t="s">
        <v>853</v>
      </c>
      <c r="F17" t="str">
        <f>IF(COUNTIF('Healthy (TIAB)'!A17:A911, B17) &gt; 0, "Yes", "No")</f>
        <v>No</v>
      </c>
    </row>
    <row r="18" spans="1:6" ht="32" x14ac:dyDescent="0.2">
      <c r="A18" s="8">
        <v>2022</v>
      </c>
      <c r="B18" s="8">
        <v>35594631</v>
      </c>
      <c r="C18" s="9">
        <f>HYPERLINK(_xlfn.CONCAT("https://pubmed.ncbi.nlm.nih.gov/",B18), B18)</f>
        <v>35594631</v>
      </c>
      <c r="D18" s="10" t="s">
        <v>864</v>
      </c>
      <c r="E18" s="8" t="s">
        <v>858</v>
      </c>
      <c r="F18" t="str">
        <f>IF(COUNTIF('Healthy (TIAB)'!A18:A912, B18) &gt; 0, "Yes", "No")</f>
        <v>No</v>
      </c>
    </row>
    <row r="19" spans="1:6" ht="16" x14ac:dyDescent="0.2">
      <c r="A19" s="8">
        <v>2022</v>
      </c>
      <c r="B19" s="8">
        <v>35744059</v>
      </c>
      <c r="C19" s="9">
        <f>HYPERLINK(_xlfn.CONCAT("https://pubmed.ncbi.nlm.nih.gov/",B19), B19)</f>
        <v>35744059</v>
      </c>
      <c r="D19" s="10" t="s">
        <v>865</v>
      </c>
      <c r="E19" s="8" t="s">
        <v>856</v>
      </c>
      <c r="F19" t="str">
        <f>IF(COUNTIF('Healthy (TIAB)'!A19:A913, B19) &gt; 0, "Yes", "No")</f>
        <v>No</v>
      </c>
    </row>
    <row r="20" spans="1:6" ht="48" x14ac:dyDescent="0.2">
      <c r="A20" s="8">
        <v>2022</v>
      </c>
      <c r="B20" s="8">
        <v>35762321</v>
      </c>
      <c r="C20" s="9">
        <f>HYPERLINK(_xlfn.CONCAT("https://pubmed.ncbi.nlm.nih.gov/",B20), B20)</f>
        <v>35762321</v>
      </c>
      <c r="D20" s="10" t="s">
        <v>866</v>
      </c>
      <c r="E20" s="8" t="s">
        <v>867</v>
      </c>
      <c r="F20" t="str">
        <f>IF(COUNTIF('Healthy (TIAB)'!A20:A914, B20) &gt; 0, "Yes", "No")</f>
        <v>No</v>
      </c>
    </row>
    <row r="21" spans="1:6" ht="32" x14ac:dyDescent="0.2">
      <c r="A21" s="8">
        <v>2021</v>
      </c>
      <c r="B21" s="8">
        <v>31433269</v>
      </c>
      <c r="C21" s="9">
        <f>HYPERLINK(_xlfn.CONCAT("https://pubmed.ncbi.nlm.nih.gov/",B21), B21)</f>
        <v>31433269</v>
      </c>
      <c r="D21" s="10" t="s">
        <v>868</v>
      </c>
      <c r="E21" s="8" t="s">
        <v>869</v>
      </c>
      <c r="F21" t="str">
        <f>IF(COUNTIF('Healthy (TIAB)'!A21:A915, B21) &gt; 0, "Yes", "No")</f>
        <v>No</v>
      </c>
    </row>
    <row r="22" spans="1:6" ht="32" x14ac:dyDescent="0.2">
      <c r="A22" s="8">
        <v>2021</v>
      </c>
      <c r="B22" s="8">
        <v>33487255</v>
      </c>
      <c r="C22" s="9">
        <f>HYPERLINK(_xlfn.CONCAT("https://pubmed.ncbi.nlm.nih.gov/",B22), B22)</f>
        <v>33487255</v>
      </c>
      <c r="D22" s="10" t="s">
        <v>870</v>
      </c>
      <c r="E22" s="8" t="s">
        <v>851</v>
      </c>
      <c r="F22" t="str">
        <f>IF(COUNTIF('Healthy (TIAB)'!A22:A916, B22) &gt; 0, "Yes", "No")</f>
        <v>No</v>
      </c>
    </row>
    <row r="23" spans="1:6" ht="32" x14ac:dyDescent="0.2">
      <c r="A23" s="8">
        <v>2021</v>
      </c>
      <c r="B23" s="8">
        <v>34156011</v>
      </c>
      <c r="C23" s="9">
        <f>HYPERLINK(_xlfn.CONCAT("https://pubmed.ncbi.nlm.nih.gov/",B23), B23)</f>
        <v>34156011</v>
      </c>
      <c r="D23" s="10" t="s">
        <v>769</v>
      </c>
      <c r="E23" s="8" t="s">
        <v>848</v>
      </c>
      <c r="F23" t="str">
        <f>IF(COUNTIF('Healthy (TIAB)'!A23:A917, B23) &gt; 0, "Yes", "No")</f>
        <v>Yes</v>
      </c>
    </row>
    <row r="24" spans="1:6" ht="48" x14ac:dyDescent="0.2">
      <c r="A24" s="8">
        <v>2021</v>
      </c>
      <c r="B24" s="8">
        <v>33041091</v>
      </c>
      <c r="C24" s="9">
        <f>HYPERLINK(_xlfn.CONCAT("https://pubmed.ncbi.nlm.nih.gov/",B24), B24)</f>
        <v>33041091</v>
      </c>
      <c r="D24" s="10" t="s">
        <v>871</v>
      </c>
      <c r="E24" s="8" t="s">
        <v>856</v>
      </c>
      <c r="F24" t="str">
        <f>IF(COUNTIF('Healthy (TIAB)'!A24:A918, B24) &gt; 0, "Yes", "No")</f>
        <v>No</v>
      </c>
    </row>
    <row r="25" spans="1:6" ht="32" x14ac:dyDescent="0.2">
      <c r="A25" s="8">
        <v>2021</v>
      </c>
      <c r="B25" s="8">
        <v>34759112</v>
      </c>
      <c r="C25" s="9">
        <f>HYPERLINK(_xlfn.CONCAT("https://pubmed.ncbi.nlm.nih.gov/",B25), B25)</f>
        <v>34759112</v>
      </c>
      <c r="D25" s="10" t="s">
        <v>751</v>
      </c>
      <c r="E25" s="8" t="s">
        <v>848</v>
      </c>
      <c r="F25" t="str">
        <f>IF(COUNTIF('Healthy (TIAB)'!A25:A919, B25) &gt; 0, "Yes", "No")</f>
        <v>Yes</v>
      </c>
    </row>
    <row r="26" spans="1:6" ht="32" x14ac:dyDescent="0.2">
      <c r="A26" s="8">
        <v>2021</v>
      </c>
      <c r="B26" s="8">
        <v>33191772</v>
      </c>
      <c r="C26" s="9">
        <f>HYPERLINK(_xlfn.CONCAT("https://pubmed.ncbi.nlm.nih.gov/",B26), B26)</f>
        <v>33191772</v>
      </c>
      <c r="D26" s="10" t="s">
        <v>872</v>
      </c>
      <c r="E26" s="8" t="s">
        <v>873</v>
      </c>
      <c r="F26" t="str">
        <f>IF(COUNTIF('Healthy (TIAB)'!A26:A920, B26) &gt; 0, "Yes", "No")</f>
        <v>No</v>
      </c>
    </row>
    <row r="27" spans="1:6" ht="48" x14ac:dyDescent="0.2">
      <c r="A27" s="8">
        <v>2021</v>
      </c>
      <c r="B27" s="8">
        <v>32609331</v>
      </c>
      <c r="C27" s="9">
        <f>HYPERLINK(_xlfn.CONCAT("https://pubmed.ncbi.nlm.nih.gov/",B27), B27)</f>
        <v>32609331</v>
      </c>
      <c r="D27" s="10" t="s">
        <v>874</v>
      </c>
      <c r="E27" s="8" t="s">
        <v>875</v>
      </c>
      <c r="F27" t="str">
        <f>IF(COUNTIF('Healthy (TIAB)'!A27:A921, B27) &gt; 0, "Yes", "No")</f>
        <v>No</v>
      </c>
    </row>
    <row r="28" spans="1:6" ht="32" x14ac:dyDescent="0.2">
      <c r="A28" s="8">
        <v>2021</v>
      </c>
      <c r="B28" s="8">
        <v>33753887</v>
      </c>
      <c r="C28" s="9">
        <f>HYPERLINK(_xlfn.CONCAT("https://pubmed.ncbi.nlm.nih.gov/",B28), B28)</f>
        <v>33753887</v>
      </c>
      <c r="D28" s="10" t="s">
        <v>876</v>
      </c>
      <c r="E28" s="8" t="s">
        <v>856</v>
      </c>
      <c r="F28" t="str">
        <f>IF(COUNTIF('Healthy (TIAB)'!A28:A922, B28) &gt; 0, "Yes", "No")</f>
        <v>No</v>
      </c>
    </row>
    <row r="29" spans="1:6" ht="32" x14ac:dyDescent="0.2">
      <c r="A29" s="8">
        <v>2021</v>
      </c>
      <c r="B29" s="8">
        <v>33152314</v>
      </c>
      <c r="C29" s="9">
        <f>HYPERLINK(_xlfn.CONCAT("https://pubmed.ncbi.nlm.nih.gov/",B29), B29)</f>
        <v>33152314</v>
      </c>
      <c r="D29" s="10" t="s">
        <v>877</v>
      </c>
      <c r="E29" s="8" t="s">
        <v>878</v>
      </c>
      <c r="F29" t="str">
        <f>IF(COUNTIF('Healthy (TIAB)'!A29:A923, B29) &gt; 0, "Yes", "No")</f>
        <v>No</v>
      </c>
    </row>
    <row r="30" spans="1:6" ht="32" x14ac:dyDescent="0.2">
      <c r="A30" s="8">
        <v>2021</v>
      </c>
      <c r="B30" s="8">
        <v>33932804</v>
      </c>
      <c r="C30" s="9">
        <f>HYPERLINK(_xlfn.CONCAT("https://pubmed.ncbi.nlm.nih.gov/",B30), B30)</f>
        <v>33932804</v>
      </c>
      <c r="D30" s="10" t="s">
        <v>879</v>
      </c>
      <c r="E30" s="8" t="s">
        <v>848</v>
      </c>
      <c r="F30" t="str">
        <f>IF(COUNTIF('Healthy (TIAB)'!A30:A924, B30) &gt; 0, "Yes", "No")</f>
        <v>No</v>
      </c>
    </row>
    <row r="31" spans="1:6" ht="32" x14ac:dyDescent="0.2">
      <c r="A31" s="8">
        <v>2021</v>
      </c>
      <c r="B31" s="8">
        <v>33413727</v>
      </c>
      <c r="C31" s="9">
        <f>HYPERLINK(_xlfn.CONCAT("https://pubmed.ncbi.nlm.nih.gov/",B31), B31)</f>
        <v>33413727</v>
      </c>
      <c r="D31" s="10" t="s">
        <v>880</v>
      </c>
      <c r="E31" s="8" t="s">
        <v>851</v>
      </c>
      <c r="F31" t="str">
        <f>IF(COUNTIF('Healthy (TIAB)'!A31:A925, B31) &gt; 0, "Yes", "No")</f>
        <v>No</v>
      </c>
    </row>
    <row r="32" spans="1:6" ht="32" x14ac:dyDescent="0.2">
      <c r="A32" s="8">
        <v>2021</v>
      </c>
      <c r="B32" s="8">
        <v>33933722</v>
      </c>
      <c r="C32" s="9">
        <f>HYPERLINK(_xlfn.CONCAT("https://pubmed.ncbi.nlm.nih.gov/",B32), B32)</f>
        <v>33933722</v>
      </c>
      <c r="D32" s="10" t="s">
        <v>881</v>
      </c>
      <c r="E32" s="8" t="s">
        <v>882</v>
      </c>
      <c r="F32" t="str">
        <f>IF(COUNTIF('Healthy (TIAB)'!A32:A926, B32) &gt; 0, "Yes", "No")</f>
        <v>No</v>
      </c>
    </row>
    <row r="33" spans="1:6" ht="48" x14ac:dyDescent="0.2">
      <c r="A33" s="8">
        <v>2021</v>
      </c>
      <c r="B33" s="8">
        <v>34684525</v>
      </c>
      <c r="C33" s="9">
        <f>HYPERLINK(_xlfn.CONCAT("https://pubmed.ncbi.nlm.nih.gov/",B33), B33)</f>
        <v>34684525</v>
      </c>
      <c r="D33" s="10" t="s">
        <v>754</v>
      </c>
      <c r="E33" s="8" t="s">
        <v>850</v>
      </c>
      <c r="F33" t="str">
        <f>IF(COUNTIF('Healthy (TIAB)'!A33:A927, B33) &gt; 0, "Yes", "No")</f>
        <v>Yes</v>
      </c>
    </row>
    <row r="34" spans="1:6" ht="48" x14ac:dyDescent="0.2">
      <c r="A34" s="8">
        <v>2021</v>
      </c>
      <c r="B34" s="8">
        <v>33670720</v>
      </c>
      <c r="C34" s="9">
        <f>HYPERLINK(_xlfn.CONCAT("https://pubmed.ncbi.nlm.nih.gov/",B34), B34)</f>
        <v>33670720</v>
      </c>
      <c r="D34" s="10" t="s">
        <v>883</v>
      </c>
      <c r="E34" s="8" t="s">
        <v>856</v>
      </c>
      <c r="F34" t="str">
        <f>IF(COUNTIF('Healthy (TIAB)'!A34:A928, B34) &gt; 0, "Yes", "No")</f>
        <v>No</v>
      </c>
    </row>
    <row r="35" spans="1:6" ht="32" x14ac:dyDescent="0.2">
      <c r="A35" s="8">
        <v>2021</v>
      </c>
      <c r="B35" s="8">
        <v>33952620</v>
      </c>
      <c r="C35" s="9">
        <f>HYPERLINK(_xlfn.CONCAT("https://pubmed.ncbi.nlm.nih.gov/",B35), B35)</f>
        <v>33952620</v>
      </c>
      <c r="D35" s="10" t="s">
        <v>884</v>
      </c>
      <c r="E35" s="8" t="s">
        <v>885</v>
      </c>
      <c r="F35" t="str">
        <f>IF(COUNTIF('Healthy (TIAB)'!A35:A929, B35) &gt; 0, "Yes", "No")</f>
        <v>No</v>
      </c>
    </row>
    <row r="36" spans="1:6" ht="32" x14ac:dyDescent="0.2">
      <c r="A36" s="8">
        <v>2021</v>
      </c>
      <c r="B36" s="8">
        <v>34107720</v>
      </c>
      <c r="C36" s="9">
        <f>HYPERLINK(_xlfn.CONCAT("https://pubmed.ncbi.nlm.nih.gov/",B36), B36)</f>
        <v>34107720</v>
      </c>
      <c r="D36" s="10" t="s">
        <v>886</v>
      </c>
      <c r="E36" s="8" t="s">
        <v>887</v>
      </c>
      <c r="F36" t="str">
        <f>IF(COUNTIF('Healthy (TIAB)'!A36:A930, B36) &gt; 0, "Yes", "No")</f>
        <v>No</v>
      </c>
    </row>
    <row r="37" spans="1:6" ht="48" x14ac:dyDescent="0.2">
      <c r="A37" s="8">
        <v>2021</v>
      </c>
      <c r="B37" s="8">
        <v>34552329</v>
      </c>
      <c r="C37" s="9">
        <f>HYPERLINK(_xlfn.CONCAT("https://pubmed.ncbi.nlm.nih.gov/",B37), B37)</f>
        <v>34552329</v>
      </c>
      <c r="D37" s="10" t="s">
        <v>888</v>
      </c>
      <c r="E37" s="8" t="s">
        <v>889</v>
      </c>
      <c r="F37" t="str">
        <f>IF(COUNTIF('Healthy (TIAB)'!A37:A931, B37) &gt; 0, "Yes", "No")</f>
        <v>No</v>
      </c>
    </row>
    <row r="38" spans="1:6" ht="32" x14ac:dyDescent="0.2">
      <c r="A38" s="8">
        <v>2021</v>
      </c>
      <c r="B38" s="8">
        <v>34740110</v>
      </c>
      <c r="C38" s="9">
        <f>HYPERLINK(_xlfn.CONCAT("https://pubmed.ncbi.nlm.nih.gov/",B38), B38)</f>
        <v>34740110</v>
      </c>
      <c r="D38" s="10" t="s">
        <v>890</v>
      </c>
      <c r="E38" s="8" t="s">
        <v>891</v>
      </c>
      <c r="F38" t="str">
        <f>IF(COUNTIF('Healthy (TIAB)'!A38:A932, B38) &gt; 0, "Yes", "No")</f>
        <v>No</v>
      </c>
    </row>
    <row r="39" spans="1:6" ht="32" x14ac:dyDescent="0.2">
      <c r="A39" s="8">
        <v>2021</v>
      </c>
      <c r="B39" s="8">
        <v>34371972</v>
      </c>
      <c r="C39" s="9">
        <f>HYPERLINK(_xlfn.CONCAT("https://pubmed.ncbi.nlm.nih.gov/",B39), B39)</f>
        <v>34371972</v>
      </c>
      <c r="D39" s="10" t="s">
        <v>892</v>
      </c>
      <c r="E39" s="8" t="s">
        <v>893</v>
      </c>
      <c r="F39" t="str">
        <f>IF(COUNTIF('Healthy (TIAB)'!A39:A933, B39) &gt; 0, "Yes", "No")</f>
        <v>No</v>
      </c>
    </row>
    <row r="40" spans="1:6" ht="32" x14ac:dyDescent="0.2">
      <c r="A40" s="8">
        <v>2021</v>
      </c>
      <c r="B40" s="8">
        <v>34156017</v>
      </c>
      <c r="C40" s="9">
        <f>HYPERLINK(_xlfn.CONCAT("https://pubmed.ncbi.nlm.nih.gov/",B40), B40)</f>
        <v>34156017</v>
      </c>
      <c r="D40" s="10" t="s">
        <v>894</v>
      </c>
      <c r="E40" s="8" t="s">
        <v>848</v>
      </c>
      <c r="F40" t="str">
        <f>IF(COUNTIF('Healthy (TIAB)'!A40:A934, B40) &gt; 0, "Yes", "No")</f>
        <v>No</v>
      </c>
    </row>
    <row r="41" spans="1:6" ht="64" x14ac:dyDescent="0.2">
      <c r="A41" s="8">
        <v>2021</v>
      </c>
      <c r="B41" s="8">
        <v>34332788</v>
      </c>
      <c r="C41" s="9">
        <f>HYPERLINK(_xlfn.CONCAT("https://pubmed.ncbi.nlm.nih.gov/",B41), B41)</f>
        <v>34332788</v>
      </c>
      <c r="D41" s="10" t="s">
        <v>895</v>
      </c>
      <c r="E41" s="8" t="s">
        <v>851</v>
      </c>
      <c r="F41" t="str">
        <f>IF(COUNTIF('Healthy (TIAB)'!A41:A935, B41) &gt; 0, "Yes", "No")</f>
        <v>No</v>
      </c>
    </row>
    <row r="42" spans="1:6" ht="32" x14ac:dyDescent="0.2">
      <c r="A42" s="8">
        <v>2021</v>
      </c>
      <c r="B42" s="8">
        <v>34293124</v>
      </c>
      <c r="C42" s="9">
        <f>HYPERLINK(_xlfn.CONCAT("https://pubmed.ncbi.nlm.nih.gov/",B42), B42)</f>
        <v>34293124</v>
      </c>
      <c r="D42" s="10" t="s">
        <v>896</v>
      </c>
      <c r="E42" s="8" t="s">
        <v>897</v>
      </c>
      <c r="F42" t="str">
        <f>IF(COUNTIF('Healthy (TIAB)'!A42:A936, B42) &gt; 0, "Yes", "No")</f>
        <v>No</v>
      </c>
    </row>
    <row r="43" spans="1:6" ht="32" x14ac:dyDescent="0.2">
      <c r="A43" s="8">
        <v>2021</v>
      </c>
      <c r="B43" s="8">
        <v>34684329</v>
      </c>
      <c r="C43" s="9">
        <f>HYPERLINK(_xlfn.CONCAT("https://pubmed.ncbi.nlm.nih.gov/",B43), B43)</f>
        <v>34684329</v>
      </c>
      <c r="D43" s="10" t="s">
        <v>752</v>
      </c>
      <c r="E43" s="8" t="s">
        <v>845</v>
      </c>
      <c r="F43" t="str">
        <f>IF(COUNTIF('Healthy (TIAB)'!A43:A937, B43) &gt; 0, "Yes", "No")</f>
        <v>Yes</v>
      </c>
    </row>
    <row r="44" spans="1:6" ht="32" x14ac:dyDescent="0.2">
      <c r="A44" s="8">
        <v>2021</v>
      </c>
      <c r="B44" s="8">
        <v>34202690</v>
      </c>
      <c r="C44" s="9">
        <f>HYPERLINK(_xlfn.CONCAT("https://pubmed.ncbi.nlm.nih.gov/",B44), B44)</f>
        <v>34202690</v>
      </c>
      <c r="D44" s="10" t="s">
        <v>898</v>
      </c>
      <c r="E44" s="8" t="s">
        <v>899</v>
      </c>
      <c r="F44" t="str">
        <f>IF(COUNTIF('Healthy (TIAB)'!A44:A938, B44) &gt; 0, "Yes", "No")</f>
        <v>No</v>
      </c>
    </row>
    <row r="45" spans="1:6" ht="32" x14ac:dyDescent="0.2">
      <c r="A45" s="8">
        <v>2021</v>
      </c>
      <c r="B45" s="8">
        <v>34327207</v>
      </c>
      <c r="C45" s="9">
        <f>HYPERLINK(_xlfn.CONCAT("https://pubmed.ncbi.nlm.nih.gov/",B45), B45)</f>
        <v>34327207</v>
      </c>
      <c r="D45" s="10" t="s">
        <v>765</v>
      </c>
      <c r="E45" s="8" t="s">
        <v>845</v>
      </c>
      <c r="F45" t="str">
        <f>IF(COUNTIF('Healthy (TIAB)'!A45:A939, B45) &gt; 0, "Yes", "No")</f>
        <v>Yes</v>
      </c>
    </row>
    <row r="46" spans="1:6" ht="32" x14ac:dyDescent="0.2">
      <c r="A46" s="8">
        <v>2021</v>
      </c>
      <c r="B46" s="8">
        <v>34940699</v>
      </c>
      <c r="C46" s="9">
        <f>HYPERLINK(_xlfn.CONCAT("https://pubmed.ncbi.nlm.nih.gov/",B46), B46)</f>
        <v>34940699</v>
      </c>
      <c r="D46" s="10" t="s">
        <v>748</v>
      </c>
      <c r="E46" s="8" t="s">
        <v>900</v>
      </c>
      <c r="F46" t="str">
        <f>IF(COUNTIF('Healthy (TIAB)'!A46:A940, B46) &gt; 0, "Yes", "No")</f>
        <v>Yes</v>
      </c>
    </row>
    <row r="47" spans="1:6" ht="32" x14ac:dyDescent="0.2">
      <c r="A47" s="8">
        <v>2020</v>
      </c>
      <c r="B47" s="8">
        <v>31237134</v>
      </c>
      <c r="C47" s="9">
        <f>HYPERLINK(_xlfn.CONCAT("https://pubmed.ncbi.nlm.nih.gov/",B47), B47)</f>
        <v>31237134</v>
      </c>
      <c r="D47" s="10" t="s">
        <v>901</v>
      </c>
      <c r="E47" s="8" t="s">
        <v>902</v>
      </c>
      <c r="F47" t="str">
        <f>IF(COUNTIF('Healthy (TIAB)'!A47:A941, B47) &gt; 0, "Yes", "No")</f>
        <v>No</v>
      </c>
    </row>
    <row r="48" spans="1:6" ht="32" x14ac:dyDescent="0.2">
      <c r="A48" s="8">
        <v>2020</v>
      </c>
      <c r="B48" s="8">
        <v>30902738</v>
      </c>
      <c r="C48" s="9">
        <f>HYPERLINK(_xlfn.CONCAT("https://pubmed.ncbi.nlm.nih.gov/",B48), B48)</f>
        <v>30902738</v>
      </c>
      <c r="D48" s="10" t="s">
        <v>903</v>
      </c>
      <c r="E48" s="8" t="s">
        <v>845</v>
      </c>
      <c r="F48" t="str">
        <f>IF(COUNTIF('Healthy (TIAB)'!A48:A942, B48) &gt; 0, "Yes", "No")</f>
        <v>No</v>
      </c>
    </row>
    <row r="49" spans="1:6" ht="32" x14ac:dyDescent="0.2">
      <c r="A49" s="8">
        <v>2020</v>
      </c>
      <c r="B49" s="8">
        <v>31554528</v>
      </c>
      <c r="C49" s="9">
        <f>HYPERLINK(_xlfn.CONCAT("https://pubmed.ncbi.nlm.nih.gov/",B49), B49)</f>
        <v>31554528</v>
      </c>
      <c r="D49" s="10" t="s">
        <v>904</v>
      </c>
      <c r="E49" s="8" t="s">
        <v>856</v>
      </c>
      <c r="F49" t="str">
        <f>IF(COUNTIF('Healthy (TIAB)'!A49:A943, B49) &gt; 0, "Yes", "No")</f>
        <v>No</v>
      </c>
    </row>
    <row r="50" spans="1:6" ht="32" x14ac:dyDescent="0.2">
      <c r="A50" s="8">
        <v>2020</v>
      </c>
      <c r="B50" s="8">
        <v>30827722</v>
      </c>
      <c r="C50" s="9">
        <f>HYPERLINK(_xlfn.CONCAT("https://pubmed.ncbi.nlm.nih.gov/",B50), B50)</f>
        <v>30827722</v>
      </c>
      <c r="D50" s="10" t="s">
        <v>905</v>
      </c>
      <c r="E50" s="8" t="s">
        <v>845</v>
      </c>
      <c r="F50" t="str">
        <f>IF(COUNTIF('Healthy (TIAB)'!A50:A944, B50) &gt; 0, "Yes", "No")</f>
        <v>No</v>
      </c>
    </row>
    <row r="51" spans="1:6" ht="32" x14ac:dyDescent="0.2">
      <c r="A51" s="8">
        <v>2020</v>
      </c>
      <c r="B51" s="8">
        <v>31290697</v>
      </c>
      <c r="C51" s="9">
        <f>HYPERLINK(_xlfn.CONCAT("https://pubmed.ncbi.nlm.nih.gov/",B51), B51)</f>
        <v>31290697</v>
      </c>
      <c r="D51" s="10" t="s">
        <v>906</v>
      </c>
      <c r="E51" s="8" t="s">
        <v>891</v>
      </c>
      <c r="F51" t="str">
        <f>IF(COUNTIF('Healthy (TIAB)'!A51:A945, B51) &gt; 0, "Yes", "No")</f>
        <v>No</v>
      </c>
    </row>
    <row r="52" spans="1:6" ht="32" x14ac:dyDescent="0.2">
      <c r="A52" s="8">
        <v>2020</v>
      </c>
      <c r="B52" s="8">
        <v>31809985</v>
      </c>
      <c r="C52" s="9">
        <f>HYPERLINK(_xlfn.CONCAT("https://pubmed.ncbi.nlm.nih.gov/",B52), B52)</f>
        <v>31809985</v>
      </c>
      <c r="D52" s="10" t="s">
        <v>907</v>
      </c>
      <c r="E52" s="8" t="s">
        <v>851</v>
      </c>
      <c r="F52" t="str">
        <f>IF(COUNTIF('Healthy (TIAB)'!A52:A946, B52) &gt; 0, "Yes", "No")</f>
        <v>No</v>
      </c>
    </row>
    <row r="53" spans="1:6" ht="32" x14ac:dyDescent="0.2">
      <c r="A53" s="8">
        <v>2020</v>
      </c>
      <c r="B53" s="8">
        <v>31784345</v>
      </c>
      <c r="C53" s="9">
        <f>HYPERLINK(_xlfn.CONCAT("https://pubmed.ncbi.nlm.nih.gov/",B53), B53)</f>
        <v>31784345</v>
      </c>
      <c r="D53" s="10" t="s">
        <v>457</v>
      </c>
      <c r="E53" s="8" t="s">
        <v>851</v>
      </c>
      <c r="F53" t="str">
        <f>IF(COUNTIF('Healthy (TIAB)'!A53:A947, B53) &gt; 0, "Yes", "No")</f>
        <v>Yes</v>
      </c>
    </row>
    <row r="54" spans="1:6" ht="48" x14ac:dyDescent="0.2">
      <c r="A54" s="8">
        <v>2020</v>
      </c>
      <c r="B54" s="8">
        <v>32021349</v>
      </c>
      <c r="C54" s="9">
        <f>HYPERLINK(_xlfn.CONCAT("https://pubmed.ncbi.nlm.nih.gov/",B54), B54)</f>
        <v>32021349</v>
      </c>
      <c r="D54" s="10" t="s">
        <v>908</v>
      </c>
      <c r="E54" s="8" t="s">
        <v>845</v>
      </c>
      <c r="F54" t="str">
        <f>IF(COUNTIF('Healthy (TIAB)'!A54:A948, B54) &gt; 0, "Yes", "No")</f>
        <v>No</v>
      </c>
    </row>
    <row r="55" spans="1:6" ht="32" x14ac:dyDescent="0.2">
      <c r="A55" s="8">
        <v>2020</v>
      </c>
      <c r="B55" s="8">
        <v>32014347</v>
      </c>
      <c r="C55" s="9">
        <f>HYPERLINK(_xlfn.CONCAT("https://pubmed.ncbi.nlm.nih.gov/",B55), B55)</f>
        <v>32014347</v>
      </c>
      <c r="D55" s="10" t="s">
        <v>909</v>
      </c>
      <c r="E55" s="8" t="s">
        <v>851</v>
      </c>
      <c r="F55" t="str">
        <f>IF(COUNTIF('Healthy (TIAB)'!A55:A949, B55) &gt; 0, "Yes", "No")</f>
        <v>No</v>
      </c>
    </row>
    <row r="56" spans="1:6" ht="32" x14ac:dyDescent="0.2">
      <c r="A56" s="8">
        <v>2020</v>
      </c>
      <c r="B56" s="8">
        <v>31787562</v>
      </c>
      <c r="C56" s="9">
        <f>HYPERLINK(_xlfn.CONCAT("https://pubmed.ncbi.nlm.nih.gov/",B56), B56)</f>
        <v>31787562</v>
      </c>
      <c r="D56" s="10" t="s">
        <v>910</v>
      </c>
      <c r="E56" s="8" t="s">
        <v>845</v>
      </c>
      <c r="F56" t="str">
        <f>IF(COUNTIF('Healthy (TIAB)'!A56:A950, B56) &gt; 0, "Yes", "No")</f>
        <v>No</v>
      </c>
    </row>
    <row r="57" spans="1:6" ht="32" x14ac:dyDescent="0.2">
      <c r="A57" s="8">
        <v>2020</v>
      </c>
      <c r="B57" s="8">
        <v>31543378</v>
      </c>
      <c r="C57" s="9">
        <f>HYPERLINK(_xlfn.CONCAT("https://pubmed.ncbi.nlm.nih.gov/",B57), B57)</f>
        <v>31543378</v>
      </c>
      <c r="D57" s="10" t="s">
        <v>911</v>
      </c>
      <c r="E57" s="8" t="s">
        <v>853</v>
      </c>
      <c r="F57" t="str">
        <f>IF(COUNTIF('Healthy (TIAB)'!A57:A951, B57) &gt; 0, "Yes", "No")</f>
        <v>No</v>
      </c>
    </row>
    <row r="58" spans="1:6" ht="32" x14ac:dyDescent="0.2">
      <c r="A58" s="8">
        <v>2020</v>
      </c>
      <c r="B58" s="8">
        <v>32708396</v>
      </c>
      <c r="C58" s="9">
        <f>HYPERLINK(_xlfn.CONCAT("https://pubmed.ncbi.nlm.nih.gov/",B58), B58)</f>
        <v>32708396</v>
      </c>
      <c r="D58" s="10" t="s">
        <v>817</v>
      </c>
      <c r="E58" s="8" t="s">
        <v>845</v>
      </c>
      <c r="F58" t="str">
        <f>IF(COUNTIF('Healthy (TIAB)'!A58:A952, B58) &gt; 0, "Yes", "No")</f>
        <v>Yes</v>
      </c>
    </row>
    <row r="59" spans="1:6" ht="48" x14ac:dyDescent="0.2">
      <c r="A59" s="8">
        <v>2020</v>
      </c>
      <c r="B59" s="8">
        <v>32167792</v>
      </c>
      <c r="C59" s="9">
        <f>HYPERLINK(_xlfn.CONCAT("https://pubmed.ncbi.nlm.nih.gov/",B59), B59)</f>
        <v>32167792</v>
      </c>
      <c r="D59" s="10" t="s">
        <v>912</v>
      </c>
      <c r="E59" s="8" t="s">
        <v>845</v>
      </c>
      <c r="F59" t="str">
        <f>IF(COUNTIF('Healthy (TIAB)'!A59:A953, B59) &gt; 0, "Yes", "No")</f>
        <v>No</v>
      </c>
    </row>
    <row r="60" spans="1:6" ht="32" x14ac:dyDescent="0.2">
      <c r="A60" s="8">
        <v>2020</v>
      </c>
      <c r="B60" s="8">
        <v>32967775</v>
      </c>
      <c r="C60" s="9">
        <f>HYPERLINK(_xlfn.CONCAT("https://pubmed.ncbi.nlm.nih.gov/",B60), B60)</f>
        <v>32967775</v>
      </c>
      <c r="D60" s="10" t="s">
        <v>913</v>
      </c>
      <c r="E60" s="8" t="s">
        <v>875</v>
      </c>
      <c r="F60" t="str">
        <f>IF(COUNTIF('Healthy (TIAB)'!A60:A954, B60) &gt; 0, "Yes", "No")</f>
        <v>No</v>
      </c>
    </row>
    <row r="61" spans="1:6" ht="32" x14ac:dyDescent="0.2">
      <c r="A61" s="8">
        <v>2020</v>
      </c>
      <c r="B61" s="8">
        <v>33374554</v>
      </c>
      <c r="C61" s="9">
        <f>HYPERLINK(_xlfn.CONCAT("https://pubmed.ncbi.nlm.nih.gov/",B61), B61)</f>
        <v>33374554</v>
      </c>
      <c r="D61" s="10" t="s">
        <v>914</v>
      </c>
      <c r="E61" s="8" t="s">
        <v>845</v>
      </c>
      <c r="F61" t="str">
        <f>IF(COUNTIF('Healthy (TIAB)'!A61:A955, B61) &gt; 0, "Yes", "No")</f>
        <v>No</v>
      </c>
    </row>
    <row r="62" spans="1:6" ht="32" x14ac:dyDescent="0.2">
      <c r="A62" s="8">
        <v>2020</v>
      </c>
      <c r="B62" s="8">
        <v>33147705</v>
      </c>
      <c r="C62" s="9">
        <f>HYPERLINK(_xlfn.CONCAT("https://pubmed.ncbi.nlm.nih.gov/",B62), B62)</f>
        <v>33147705</v>
      </c>
      <c r="D62" s="10" t="s">
        <v>915</v>
      </c>
      <c r="E62" s="8" t="s">
        <v>853</v>
      </c>
      <c r="F62" t="str">
        <f>IF(COUNTIF('Healthy (TIAB)'!A62:A956, B62) &gt; 0, "Yes", "No")</f>
        <v>No</v>
      </c>
    </row>
    <row r="63" spans="1:6" ht="32" x14ac:dyDescent="0.2">
      <c r="A63" s="8">
        <v>2020</v>
      </c>
      <c r="B63" s="8">
        <v>32054543</v>
      </c>
      <c r="C63" s="9">
        <f>HYPERLINK(_xlfn.CONCAT("https://pubmed.ncbi.nlm.nih.gov/",B63), B63)</f>
        <v>32054543</v>
      </c>
      <c r="D63" s="10" t="s">
        <v>916</v>
      </c>
      <c r="E63" s="8" t="s">
        <v>845</v>
      </c>
      <c r="F63" t="str">
        <f>IF(COUNTIF('Healthy (TIAB)'!A63:A957, B63) &gt; 0, "Yes", "No")</f>
        <v>No</v>
      </c>
    </row>
    <row r="64" spans="1:6" ht="32" x14ac:dyDescent="0.2">
      <c r="A64" s="8">
        <v>2020</v>
      </c>
      <c r="B64" s="8">
        <v>32636128</v>
      </c>
      <c r="C64" s="9">
        <f>HYPERLINK(_xlfn.CONCAT("https://pubmed.ncbi.nlm.nih.gov/",B64), B64)</f>
        <v>32636128</v>
      </c>
      <c r="D64" s="10" t="s">
        <v>917</v>
      </c>
      <c r="E64" s="8" t="s">
        <v>853</v>
      </c>
      <c r="F64" t="str">
        <f>IF(COUNTIF('Healthy (TIAB)'!A64:A958, B64) &gt; 0, "Yes", "No")</f>
        <v>No</v>
      </c>
    </row>
    <row r="65" spans="1:6" ht="32" x14ac:dyDescent="0.2">
      <c r="A65" s="8">
        <v>2020</v>
      </c>
      <c r="B65" s="8">
        <v>32962964</v>
      </c>
      <c r="C65" s="9">
        <f>HYPERLINK(_xlfn.CONCAT("https://pubmed.ncbi.nlm.nih.gov/",B65), B65)</f>
        <v>32962964</v>
      </c>
      <c r="D65" s="10" t="s">
        <v>918</v>
      </c>
      <c r="E65" s="8" t="s">
        <v>853</v>
      </c>
      <c r="F65" t="str">
        <f>IF(COUNTIF('Healthy (TIAB)'!A65:A959, B65) &gt; 0, "Yes", "No")</f>
        <v>No</v>
      </c>
    </row>
    <row r="66" spans="1:6" ht="48" x14ac:dyDescent="0.2">
      <c r="A66" s="8">
        <v>2020</v>
      </c>
      <c r="B66" s="8">
        <v>32380746</v>
      </c>
      <c r="C66" s="9">
        <f>HYPERLINK(_xlfn.CONCAT("https://pubmed.ncbi.nlm.nih.gov/",B66), B66)</f>
        <v>32380746</v>
      </c>
      <c r="D66" s="10" t="s">
        <v>919</v>
      </c>
      <c r="E66" s="8" t="s">
        <v>845</v>
      </c>
      <c r="F66" t="str">
        <f>IF(COUNTIF('Healthy (TIAB)'!A66:A960, B66) &gt; 0, "Yes", "No")</f>
        <v>No</v>
      </c>
    </row>
    <row r="67" spans="1:6" ht="32" x14ac:dyDescent="0.2">
      <c r="A67" s="8">
        <v>2020</v>
      </c>
      <c r="B67" s="8">
        <v>32805740</v>
      </c>
      <c r="C67" s="9">
        <f>HYPERLINK(_xlfn.CONCAT("https://pubmed.ncbi.nlm.nih.gov/",B67), B67)</f>
        <v>32805740</v>
      </c>
      <c r="D67" s="10" t="s">
        <v>920</v>
      </c>
      <c r="E67" s="8" t="s">
        <v>851</v>
      </c>
      <c r="F67" t="str">
        <f>IF(COUNTIF('Healthy (TIAB)'!A67:A961, B67) &gt; 0, "Yes", "No")</f>
        <v>No</v>
      </c>
    </row>
    <row r="68" spans="1:6" ht="16" x14ac:dyDescent="0.2">
      <c r="A68" s="8">
        <v>2020</v>
      </c>
      <c r="B68" s="8">
        <v>32652034</v>
      </c>
      <c r="C68" s="9">
        <f>HYPERLINK(_xlfn.CONCAT("https://pubmed.ncbi.nlm.nih.gov/",B68), B68)</f>
        <v>32652034</v>
      </c>
      <c r="D68" s="10" t="s">
        <v>921</v>
      </c>
      <c r="E68" s="8" t="s">
        <v>845</v>
      </c>
      <c r="F68" t="str">
        <f>IF(COUNTIF('Healthy (TIAB)'!A68:A962, B68) &gt; 0, "Yes", "No")</f>
        <v>No</v>
      </c>
    </row>
    <row r="69" spans="1:6" ht="32" x14ac:dyDescent="0.2">
      <c r="A69" s="8">
        <v>2020</v>
      </c>
      <c r="B69" s="8">
        <v>32779505</v>
      </c>
      <c r="C69" s="9">
        <f>HYPERLINK(_xlfn.CONCAT("https://pubmed.ncbi.nlm.nih.gov/",B69), B69)</f>
        <v>32779505</v>
      </c>
      <c r="D69" s="10" t="s">
        <v>922</v>
      </c>
      <c r="E69" s="8" t="s">
        <v>893</v>
      </c>
      <c r="F69" t="str">
        <f>IF(COUNTIF('Healthy (TIAB)'!A69:A963, B69) &gt; 0, "Yes", "No")</f>
        <v>No</v>
      </c>
    </row>
    <row r="70" spans="1:6" ht="16" x14ac:dyDescent="0.2">
      <c r="A70" s="8">
        <v>2020</v>
      </c>
      <c r="B70" s="8">
        <v>32563863</v>
      </c>
      <c r="C70" s="9">
        <f>HYPERLINK(_xlfn.CONCAT("https://pubmed.ncbi.nlm.nih.gov/",B70), B70)</f>
        <v>32563863</v>
      </c>
      <c r="D70" s="10" t="s">
        <v>923</v>
      </c>
      <c r="E70" s="8" t="s">
        <v>845</v>
      </c>
      <c r="F70" t="str">
        <f>IF(COUNTIF('Healthy (TIAB)'!A70:A964, B70) &gt; 0, "Yes", "No")</f>
        <v>No</v>
      </c>
    </row>
    <row r="71" spans="1:6" ht="32" x14ac:dyDescent="0.2">
      <c r="A71" s="8">
        <v>2020</v>
      </c>
      <c r="B71" s="8">
        <v>32861211</v>
      </c>
      <c r="C71" s="9">
        <f>HYPERLINK(_xlfn.CONCAT("https://pubmed.ncbi.nlm.nih.gov/",B71), B71)</f>
        <v>32861211</v>
      </c>
      <c r="D71" s="10" t="s">
        <v>924</v>
      </c>
      <c r="E71" s="8" t="s">
        <v>853</v>
      </c>
      <c r="F71" t="str">
        <f>IF(COUNTIF('Healthy (TIAB)'!A71:A965, B71) &gt; 0, "Yes", "No")</f>
        <v>No</v>
      </c>
    </row>
    <row r="72" spans="1:6" ht="32" x14ac:dyDescent="0.2">
      <c r="A72" s="8">
        <v>2020</v>
      </c>
      <c r="B72" s="8">
        <v>32860032</v>
      </c>
      <c r="C72" s="9">
        <f>HYPERLINK(_xlfn.CONCAT("https://pubmed.ncbi.nlm.nih.gov/",B72), B72)</f>
        <v>32860032</v>
      </c>
      <c r="D72" s="10" t="s">
        <v>925</v>
      </c>
      <c r="E72" s="8" t="s">
        <v>926</v>
      </c>
      <c r="F72" t="str">
        <f>IF(COUNTIF('Healthy (TIAB)'!A72:A966, B72) &gt; 0, "Yes", "No")</f>
        <v>No</v>
      </c>
    </row>
    <row r="73" spans="1:6" ht="48" x14ac:dyDescent="0.2">
      <c r="A73" s="8">
        <v>2020</v>
      </c>
      <c r="B73" s="8">
        <v>32200533</v>
      </c>
      <c r="C73" s="9">
        <f>HYPERLINK(_xlfn.CONCAT("https://pubmed.ncbi.nlm.nih.gov/",B73), B73)</f>
        <v>32200533</v>
      </c>
      <c r="D73" s="10" t="s">
        <v>927</v>
      </c>
      <c r="E73" s="8" t="s">
        <v>851</v>
      </c>
      <c r="F73" t="str">
        <f>IF(COUNTIF('Healthy (TIAB)'!A73:A967, B73) &gt; 0, "Yes", "No")</f>
        <v>No</v>
      </c>
    </row>
    <row r="74" spans="1:6" ht="32" x14ac:dyDescent="0.2">
      <c r="A74" s="8">
        <v>2020</v>
      </c>
      <c r="B74" s="8">
        <v>32488098</v>
      </c>
      <c r="C74" s="9">
        <f>HYPERLINK(_xlfn.CONCAT("https://pubmed.ncbi.nlm.nih.gov/",B74), B74)</f>
        <v>32488098</v>
      </c>
      <c r="D74" s="10" t="s">
        <v>928</v>
      </c>
      <c r="E74" s="8" t="s">
        <v>845</v>
      </c>
      <c r="F74" t="str">
        <f>IF(COUNTIF('Healthy (TIAB)'!A74:A968, B74) &gt; 0, "Yes", "No")</f>
        <v>No</v>
      </c>
    </row>
    <row r="75" spans="1:6" ht="48" x14ac:dyDescent="0.2">
      <c r="A75" s="8">
        <v>2020</v>
      </c>
      <c r="B75" s="8">
        <v>32585837</v>
      </c>
      <c r="C75" s="9">
        <f>HYPERLINK(_xlfn.CONCAT("https://pubmed.ncbi.nlm.nih.gov/",B75), B75)</f>
        <v>32585837</v>
      </c>
      <c r="D75" s="10" t="s">
        <v>929</v>
      </c>
      <c r="E75" s="8" t="s">
        <v>845</v>
      </c>
      <c r="F75" t="str">
        <f>IF(COUNTIF('Healthy (TIAB)'!A75:A969, B75) &gt; 0, "Yes", "No")</f>
        <v>No</v>
      </c>
    </row>
    <row r="76" spans="1:6" ht="32" x14ac:dyDescent="0.2">
      <c r="A76" s="8">
        <v>2020</v>
      </c>
      <c r="B76" s="8">
        <v>32759543</v>
      </c>
      <c r="C76" s="9">
        <f>HYPERLINK(_xlfn.CONCAT("https://pubmed.ncbi.nlm.nih.gov/",B76), B76)</f>
        <v>32759543</v>
      </c>
      <c r="D76" s="10" t="s">
        <v>930</v>
      </c>
      <c r="E76" s="8" t="s">
        <v>848</v>
      </c>
      <c r="F76" t="str">
        <f>IF(COUNTIF('Healthy (TIAB)'!A76:A970, B76) &gt; 0, "Yes", "No")</f>
        <v>No</v>
      </c>
    </row>
    <row r="77" spans="1:6" ht="32" x14ac:dyDescent="0.2">
      <c r="A77" s="8">
        <v>2020</v>
      </c>
      <c r="B77" s="8">
        <v>33190147</v>
      </c>
      <c r="C77" s="9">
        <f>HYPERLINK(_xlfn.CONCAT("https://pubmed.ncbi.nlm.nih.gov/",B77), B77)</f>
        <v>33190147</v>
      </c>
      <c r="D77" s="10" t="s">
        <v>931</v>
      </c>
      <c r="E77" s="8" t="s">
        <v>932</v>
      </c>
      <c r="F77" t="str">
        <f>IF(COUNTIF('Healthy (TIAB)'!A77:A971, B77) &gt; 0, "Yes", "No")</f>
        <v>No</v>
      </c>
    </row>
    <row r="78" spans="1:6" ht="32" x14ac:dyDescent="0.2">
      <c r="A78" s="8">
        <v>2020</v>
      </c>
      <c r="B78" s="8">
        <v>33050072</v>
      </c>
      <c r="C78" s="9">
        <f>HYPERLINK(_xlfn.CONCAT("https://pubmed.ncbi.nlm.nih.gov/",B78), B78)</f>
        <v>33050072</v>
      </c>
      <c r="D78" s="10" t="s">
        <v>805</v>
      </c>
      <c r="E78" s="8" t="s">
        <v>845</v>
      </c>
      <c r="F78" t="str">
        <f>IF(COUNTIF('Healthy (TIAB)'!A78:A972, B78) &gt; 0, "Yes", "No")</f>
        <v>Yes</v>
      </c>
    </row>
    <row r="79" spans="1:6" ht="32" x14ac:dyDescent="0.2">
      <c r="A79" s="8">
        <v>2020</v>
      </c>
      <c r="B79" s="8">
        <v>33019398</v>
      </c>
      <c r="C79" s="9">
        <f>HYPERLINK(_xlfn.CONCAT("https://pubmed.ncbi.nlm.nih.gov/",B79), B79)</f>
        <v>33019398</v>
      </c>
      <c r="D79" s="10" t="s">
        <v>933</v>
      </c>
      <c r="E79" s="8" t="s">
        <v>856</v>
      </c>
      <c r="F79" t="str">
        <f>IF(COUNTIF('Healthy (TIAB)'!A79:A973, B79) &gt; 0, "Yes", "No")</f>
        <v>No</v>
      </c>
    </row>
    <row r="80" spans="1:6" ht="32" x14ac:dyDescent="0.2">
      <c r="A80" s="8">
        <v>2020</v>
      </c>
      <c r="B80" s="8">
        <v>32805184</v>
      </c>
      <c r="C80" s="9">
        <f>HYPERLINK(_xlfn.CONCAT("https://pubmed.ncbi.nlm.nih.gov/",B80), B80)</f>
        <v>32805184</v>
      </c>
      <c r="D80" s="10" t="s">
        <v>934</v>
      </c>
      <c r="E80" s="8" t="s">
        <v>848</v>
      </c>
      <c r="F80" t="str">
        <f>IF(COUNTIF('Healthy (TIAB)'!A80:A974, B80) &gt; 0, "Yes", "No")</f>
        <v>No</v>
      </c>
    </row>
    <row r="81" spans="1:6" ht="32" x14ac:dyDescent="0.2">
      <c r="A81" s="8">
        <v>2020</v>
      </c>
      <c r="B81" s="8">
        <v>32785021</v>
      </c>
      <c r="C81" s="9">
        <f>HYPERLINK(_xlfn.CONCAT("https://pubmed.ncbi.nlm.nih.gov/",B81), B81)</f>
        <v>32785021</v>
      </c>
      <c r="D81" s="10" t="s">
        <v>935</v>
      </c>
      <c r="E81" s="8" t="s">
        <v>936</v>
      </c>
      <c r="F81" t="str">
        <f>IF(COUNTIF('Healthy (TIAB)'!A81:A975, B81) &gt; 0, "Yes", "No")</f>
        <v>No</v>
      </c>
    </row>
    <row r="82" spans="1:6" ht="48" x14ac:dyDescent="0.2">
      <c r="A82" s="8">
        <v>2020</v>
      </c>
      <c r="B82" s="8">
        <v>32281579</v>
      </c>
      <c r="C82" s="9">
        <f>HYPERLINK(_xlfn.CONCAT("https://pubmed.ncbi.nlm.nih.gov/",B82), B82)</f>
        <v>32281579</v>
      </c>
      <c r="D82" s="10" t="s">
        <v>937</v>
      </c>
      <c r="E82" s="8" t="s">
        <v>938</v>
      </c>
      <c r="F82" t="str">
        <f>IF(COUNTIF('Healthy (TIAB)'!A82:A976, B82) &gt; 0, "Yes", "No")</f>
        <v>No</v>
      </c>
    </row>
    <row r="83" spans="1:6" ht="32" x14ac:dyDescent="0.2">
      <c r="A83" s="8">
        <v>2020</v>
      </c>
      <c r="B83" s="8">
        <v>32127335</v>
      </c>
      <c r="C83" s="9">
        <f>HYPERLINK(_xlfn.CONCAT("https://pubmed.ncbi.nlm.nih.gov/",B83), B83)</f>
        <v>32127335</v>
      </c>
      <c r="D83" s="10" t="s">
        <v>939</v>
      </c>
      <c r="E83" s="8" t="s">
        <v>893</v>
      </c>
      <c r="F83" t="str">
        <f>IF(COUNTIF('Healthy (TIAB)'!A83:A977, B83) &gt; 0, "Yes", "No")</f>
        <v>No</v>
      </c>
    </row>
    <row r="84" spans="1:6" ht="32" x14ac:dyDescent="0.2">
      <c r="A84" s="8">
        <v>2020</v>
      </c>
      <c r="B84" s="8">
        <v>32473640</v>
      </c>
      <c r="C84" s="9">
        <f>HYPERLINK(_xlfn.CONCAT("https://pubmed.ncbi.nlm.nih.gov/",B84), B84)</f>
        <v>32473640</v>
      </c>
      <c r="D84" s="10" t="s">
        <v>940</v>
      </c>
      <c r="E84" s="8" t="s">
        <v>899</v>
      </c>
      <c r="F84" t="str">
        <f>IF(COUNTIF('Healthy (TIAB)'!A84:A978, B84) &gt; 0, "Yes", "No")</f>
        <v>No</v>
      </c>
    </row>
    <row r="85" spans="1:6" ht="32" x14ac:dyDescent="0.2">
      <c r="A85" s="8">
        <v>2019</v>
      </c>
      <c r="B85" s="8">
        <v>30662277</v>
      </c>
      <c r="C85" s="9">
        <f>HYPERLINK(_xlfn.CONCAT("https://pubmed.ncbi.nlm.nih.gov/",B85), B85)</f>
        <v>30662277</v>
      </c>
      <c r="D85" s="10" t="s">
        <v>941</v>
      </c>
      <c r="E85" s="8" t="s">
        <v>856</v>
      </c>
      <c r="F85" t="str">
        <f>IF(COUNTIF('Healthy (TIAB)'!A85:A979, B85) &gt; 0, "Yes", "No")</f>
        <v>No</v>
      </c>
    </row>
    <row r="86" spans="1:6" ht="48" x14ac:dyDescent="0.2">
      <c r="A86" s="8">
        <v>2019</v>
      </c>
      <c r="B86" s="8">
        <v>31277790</v>
      </c>
      <c r="C86" s="9">
        <f>HYPERLINK(_xlfn.CONCAT("https://pubmed.ncbi.nlm.nih.gov/",B86), B86)</f>
        <v>31277790</v>
      </c>
      <c r="D86" s="10" t="s">
        <v>942</v>
      </c>
      <c r="E86" s="8" t="s">
        <v>943</v>
      </c>
      <c r="F86" t="str">
        <f>IF(COUNTIF('Healthy (TIAB)'!A86:A980, B86) &gt; 0, "Yes", "No")</f>
        <v>No</v>
      </c>
    </row>
    <row r="87" spans="1:6" ht="32" x14ac:dyDescent="0.2">
      <c r="A87" s="8">
        <v>2019</v>
      </c>
      <c r="B87" s="8">
        <v>31007691</v>
      </c>
      <c r="C87" s="9">
        <f>HYPERLINK(_xlfn.CONCAT("https://pubmed.ncbi.nlm.nih.gov/",B87), B87)</f>
        <v>31007691</v>
      </c>
      <c r="D87" s="10" t="s">
        <v>944</v>
      </c>
      <c r="E87" s="8" t="s">
        <v>845</v>
      </c>
      <c r="F87" t="str">
        <f>IF(COUNTIF('Healthy (TIAB)'!A87:A981, B87) &gt; 0, "Yes", "No")</f>
        <v>No</v>
      </c>
    </row>
    <row r="88" spans="1:6" ht="32" x14ac:dyDescent="0.2">
      <c r="A88" s="8">
        <v>2019</v>
      </c>
      <c r="B88" s="8">
        <v>30143885</v>
      </c>
      <c r="C88" s="9">
        <f>HYPERLINK(_xlfn.CONCAT("https://pubmed.ncbi.nlm.nih.gov/",B88), B88)</f>
        <v>30143885</v>
      </c>
      <c r="D88" s="10" t="s">
        <v>945</v>
      </c>
      <c r="E88" s="8" t="s">
        <v>853</v>
      </c>
      <c r="F88" t="str">
        <f>IF(COUNTIF('Healthy (TIAB)'!A88:A982, B88) &gt; 0, "Yes", "No")</f>
        <v>No</v>
      </c>
    </row>
    <row r="89" spans="1:6" ht="32" x14ac:dyDescent="0.2">
      <c r="A89" s="8">
        <v>2019</v>
      </c>
      <c r="B89" s="8">
        <v>30839013</v>
      </c>
      <c r="C89" s="9">
        <f>HYPERLINK(_xlfn.CONCAT("https://pubmed.ncbi.nlm.nih.gov/",B89), B89)</f>
        <v>30839013</v>
      </c>
      <c r="D89" s="10" t="s">
        <v>946</v>
      </c>
      <c r="E89" s="8" t="s">
        <v>845</v>
      </c>
      <c r="F89" t="str">
        <f>IF(COUNTIF('Healthy (TIAB)'!A89:A983, B89) &gt; 0, "Yes", "No")</f>
        <v>No</v>
      </c>
    </row>
    <row r="90" spans="1:6" ht="32" x14ac:dyDescent="0.2">
      <c r="A90" s="8">
        <v>2019</v>
      </c>
      <c r="B90" s="8">
        <v>31249227</v>
      </c>
      <c r="C90" s="9">
        <f>HYPERLINK(_xlfn.CONCAT("https://pubmed.ncbi.nlm.nih.gov/",B90), B90)</f>
        <v>31249227</v>
      </c>
      <c r="D90" s="10" t="s">
        <v>947</v>
      </c>
      <c r="E90" s="8" t="s">
        <v>856</v>
      </c>
      <c r="F90" t="str">
        <f>IF(COUNTIF('Healthy (TIAB)'!A90:A984, B90) &gt; 0, "Yes", "No")</f>
        <v>No</v>
      </c>
    </row>
    <row r="91" spans="1:6" ht="32" x14ac:dyDescent="0.2">
      <c r="A91" s="8">
        <v>2019</v>
      </c>
      <c r="B91" s="8">
        <v>31006728</v>
      </c>
      <c r="C91" s="9">
        <f>HYPERLINK(_xlfn.CONCAT("https://pubmed.ncbi.nlm.nih.gov/",B91), B91)</f>
        <v>31006728</v>
      </c>
      <c r="D91" s="10" t="s">
        <v>948</v>
      </c>
      <c r="E91" s="8" t="s">
        <v>949</v>
      </c>
      <c r="F91" t="str">
        <f>IF(COUNTIF('Healthy (TIAB)'!A91:A985, B91) &gt; 0, "Yes", "No")</f>
        <v>No</v>
      </c>
    </row>
    <row r="92" spans="1:6" ht="32" x14ac:dyDescent="0.2">
      <c r="A92" s="8">
        <v>2019</v>
      </c>
      <c r="B92" s="8">
        <v>30854986</v>
      </c>
      <c r="C92" s="9">
        <f>HYPERLINK(_xlfn.CONCAT("https://pubmed.ncbi.nlm.nih.gov/",B92), B92)</f>
        <v>30854986</v>
      </c>
      <c r="D92" s="10" t="s">
        <v>950</v>
      </c>
      <c r="E92" s="8" t="s">
        <v>951</v>
      </c>
      <c r="F92" t="str">
        <f>IF(COUNTIF('Healthy (TIAB)'!A92:A986, B92) &gt; 0, "Yes", "No")</f>
        <v>No</v>
      </c>
    </row>
    <row r="93" spans="1:6" ht="32" x14ac:dyDescent="0.2">
      <c r="A93" s="8">
        <v>2019</v>
      </c>
      <c r="B93" s="8">
        <v>31595295</v>
      </c>
      <c r="C93" s="9">
        <f>HYPERLINK(_xlfn.CONCAT("https://pubmed.ncbi.nlm.nih.gov/",B93), B93)</f>
        <v>31595295</v>
      </c>
      <c r="D93" s="10" t="s">
        <v>459</v>
      </c>
      <c r="E93" s="8" t="s">
        <v>845</v>
      </c>
      <c r="F93" t="str">
        <f>IF(COUNTIF('Healthy (TIAB)'!A93:A987, B93) &gt; 0, "Yes", "No")</f>
        <v>Yes</v>
      </c>
    </row>
    <row r="94" spans="1:6" ht="32" x14ac:dyDescent="0.2">
      <c r="A94" s="8">
        <v>2019</v>
      </c>
      <c r="B94" s="8">
        <v>31543373</v>
      </c>
      <c r="C94" s="9">
        <f>HYPERLINK(_xlfn.CONCAT("https://pubmed.ncbi.nlm.nih.gov/",B94), B94)</f>
        <v>31543373</v>
      </c>
      <c r="D94" s="10" t="s">
        <v>952</v>
      </c>
      <c r="E94" s="8" t="s">
        <v>856</v>
      </c>
      <c r="F94" t="str">
        <f>IF(COUNTIF('Healthy (TIAB)'!A94:A988, B94) &gt; 0, "Yes", "No")</f>
        <v>No</v>
      </c>
    </row>
    <row r="95" spans="1:6" ht="32" x14ac:dyDescent="0.2">
      <c r="A95" s="8">
        <v>2019</v>
      </c>
      <c r="B95" s="8">
        <v>30584220</v>
      </c>
      <c r="C95" s="9">
        <f>HYPERLINK(_xlfn.CONCAT("https://pubmed.ncbi.nlm.nih.gov/",B95), B95)</f>
        <v>30584220</v>
      </c>
      <c r="D95" s="10" t="s">
        <v>953</v>
      </c>
      <c r="E95" s="8" t="s">
        <v>845</v>
      </c>
      <c r="F95" t="str">
        <f>IF(COUNTIF('Healthy (TIAB)'!A95:A989, B95) &gt; 0, "Yes", "No")</f>
        <v>No</v>
      </c>
    </row>
    <row r="96" spans="1:6" ht="16" x14ac:dyDescent="0.2">
      <c r="A96" s="8">
        <v>2019</v>
      </c>
      <c r="B96" s="8">
        <v>29794409</v>
      </c>
      <c r="C96" s="9">
        <f>HYPERLINK(_xlfn.CONCAT("https://pubmed.ncbi.nlm.nih.gov/",B96), B96)</f>
        <v>29794409</v>
      </c>
      <c r="D96" s="10" t="s">
        <v>954</v>
      </c>
      <c r="E96" s="8" t="s">
        <v>848</v>
      </c>
      <c r="F96" t="str">
        <f>IF(COUNTIF('Healthy (TIAB)'!A96:A990, B96) &gt; 0, "Yes", "No")</f>
        <v>No</v>
      </c>
    </row>
    <row r="97" spans="1:6" ht="32" x14ac:dyDescent="0.2">
      <c r="A97" s="8">
        <v>2019</v>
      </c>
      <c r="B97" s="8">
        <v>30900815</v>
      </c>
      <c r="C97" s="9">
        <f>HYPERLINK(_xlfn.CONCAT("https://pubmed.ncbi.nlm.nih.gov/",B97), B97)</f>
        <v>30900815</v>
      </c>
      <c r="D97" s="10" t="s">
        <v>955</v>
      </c>
      <c r="E97" s="8" t="s">
        <v>845</v>
      </c>
      <c r="F97" t="str">
        <f>IF(COUNTIF('Healthy (TIAB)'!A97:A991, B97) &gt; 0, "Yes", "No")</f>
        <v>No</v>
      </c>
    </row>
    <row r="98" spans="1:6" ht="48" x14ac:dyDescent="0.2">
      <c r="A98" s="8">
        <v>2019</v>
      </c>
      <c r="B98" s="8">
        <v>29725824</v>
      </c>
      <c r="C98" s="9">
        <f>HYPERLINK(_xlfn.CONCAT("https://pubmed.ncbi.nlm.nih.gov/",B98), B98)</f>
        <v>29725824</v>
      </c>
      <c r="D98" s="10" t="s">
        <v>489</v>
      </c>
      <c r="E98" s="8" t="s">
        <v>897</v>
      </c>
      <c r="F98" t="str">
        <f>IF(COUNTIF('Healthy (TIAB)'!A98:A992, B98) &gt; 0, "Yes", "No")</f>
        <v>Yes</v>
      </c>
    </row>
    <row r="99" spans="1:6" ht="48" x14ac:dyDescent="0.2">
      <c r="A99" s="8">
        <v>2019</v>
      </c>
      <c r="B99" s="8">
        <v>31190359</v>
      </c>
      <c r="C99" s="9">
        <f>HYPERLINK(_xlfn.CONCAT("https://pubmed.ncbi.nlm.nih.gov/",B99), B99)</f>
        <v>31190359</v>
      </c>
      <c r="D99" s="10" t="s">
        <v>956</v>
      </c>
      <c r="E99" s="8" t="s">
        <v>845</v>
      </c>
      <c r="F99" t="str">
        <f>IF(COUNTIF('Healthy (TIAB)'!A99:A993, B99) &gt; 0, "Yes", "No")</f>
        <v>No</v>
      </c>
    </row>
    <row r="100" spans="1:6" ht="32" x14ac:dyDescent="0.2">
      <c r="A100" s="8">
        <v>2019</v>
      </c>
      <c r="B100" s="8">
        <v>31306043</v>
      </c>
      <c r="C100" s="9">
        <f>HYPERLINK(_xlfn.CONCAT("https://pubmed.ncbi.nlm.nih.gov/",B100), B100)</f>
        <v>31306043</v>
      </c>
      <c r="D100" s="10" t="s">
        <v>957</v>
      </c>
      <c r="E100" s="8" t="s">
        <v>845</v>
      </c>
      <c r="F100" t="str">
        <f>IF(COUNTIF('Healthy (TIAB)'!A100:A994, B100) &gt; 0, "Yes", "No")</f>
        <v>No</v>
      </c>
    </row>
    <row r="101" spans="1:6" ht="32" x14ac:dyDescent="0.2">
      <c r="A101" s="8">
        <v>2019</v>
      </c>
      <c r="B101" s="8">
        <v>31956660</v>
      </c>
      <c r="C101" s="9">
        <f>HYPERLINK(_xlfn.CONCAT("https://pubmed.ncbi.nlm.nih.gov/",B101), B101)</f>
        <v>31956660</v>
      </c>
      <c r="D101" s="10" t="s">
        <v>958</v>
      </c>
      <c r="E101" s="8" t="s">
        <v>878</v>
      </c>
      <c r="F101" t="str">
        <f>IF(COUNTIF('Healthy (TIAB)'!A101:A995, B101) &gt; 0, "Yes", "No")</f>
        <v>No</v>
      </c>
    </row>
    <row r="102" spans="1:6" ht="32" x14ac:dyDescent="0.2">
      <c r="A102" s="8">
        <v>2019</v>
      </c>
      <c r="B102" s="8">
        <v>30765737</v>
      </c>
      <c r="C102" s="9">
        <f>HYPERLINK(_xlfn.CONCAT("https://pubmed.ncbi.nlm.nih.gov/",B102), B102)</f>
        <v>30765737</v>
      </c>
      <c r="D102" s="10" t="s">
        <v>959</v>
      </c>
      <c r="E102" s="8" t="s">
        <v>848</v>
      </c>
      <c r="F102" t="str">
        <f>IF(COUNTIF('Healthy (TIAB)'!A102:A996, B102) &gt; 0, "Yes", "No")</f>
        <v>No</v>
      </c>
    </row>
    <row r="103" spans="1:6" ht="32" x14ac:dyDescent="0.2">
      <c r="A103" s="8">
        <v>2019</v>
      </c>
      <c r="B103" s="8">
        <v>30125457</v>
      </c>
      <c r="C103" s="9">
        <f>HYPERLINK(_xlfn.CONCAT("https://pubmed.ncbi.nlm.nih.gov/",B103), B103)</f>
        <v>30125457</v>
      </c>
      <c r="D103" s="10" t="s">
        <v>960</v>
      </c>
      <c r="E103" s="8" t="s">
        <v>961</v>
      </c>
      <c r="F103" t="str">
        <f>IF(COUNTIF('Healthy (TIAB)'!A103:A997, B103) &gt; 0, "Yes", "No")</f>
        <v>No</v>
      </c>
    </row>
    <row r="104" spans="1:6" ht="32" x14ac:dyDescent="0.2">
      <c r="A104" s="8">
        <v>2019</v>
      </c>
      <c r="B104" s="8">
        <v>32549820</v>
      </c>
      <c r="C104" s="9">
        <f>HYPERLINK(_xlfn.CONCAT("https://pubmed.ncbi.nlm.nih.gov/",B104), B104)</f>
        <v>32549820</v>
      </c>
      <c r="D104" s="10" t="s">
        <v>962</v>
      </c>
      <c r="E104" s="8" t="s">
        <v>848</v>
      </c>
      <c r="F104" t="str">
        <f>IF(COUNTIF('Healthy (TIAB)'!A104:A998, B104) &gt; 0, "Yes", "No")</f>
        <v>No</v>
      </c>
    </row>
    <row r="105" spans="1:6" ht="16" x14ac:dyDescent="0.2">
      <c r="A105" s="8">
        <v>2019</v>
      </c>
      <c r="B105" s="8">
        <v>30415628</v>
      </c>
      <c r="C105" s="9">
        <f>HYPERLINK(_xlfn.CONCAT("https://pubmed.ncbi.nlm.nih.gov/",B105), B105)</f>
        <v>30415628</v>
      </c>
      <c r="D105" s="10" t="s">
        <v>963</v>
      </c>
      <c r="E105" s="8" t="s">
        <v>964</v>
      </c>
      <c r="F105" t="str">
        <f>IF(COUNTIF('Healthy (TIAB)'!A105:A999, B105) &gt; 0, "Yes", "No")</f>
        <v>No</v>
      </c>
    </row>
    <row r="106" spans="1:6" ht="32" x14ac:dyDescent="0.2">
      <c r="A106" s="8">
        <v>2018</v>
      </c>
      <c r="B106" s="8">
        <v>28692411</v>
      </c>
      <c r="C106" s="9">
        <f>HYPERLINK(_xlfn.CONCAT("https://pubmed.ncbi.nlm.nih.gov/",B106), B106)</f>
        <v>28692411</v>
      </c>
      <c r="D106" s="10" t="s">
        <v>965</v>
      </c>
      <c r="E106" s="8" t="s">
        <v>966</v>
      </c>
      <c r="F106" t="str">
        <f>IF(COUNTIF('Healthy (TIAB)'!A106:A1000, B106) &gt; 0, "Yes", "No")</f>
        <v>No</v>
      </c>
    </row>
    <row r="107" spans="1:6" ht="32" x14ac:dyDescent="0.2">
      <c r="A107" s="8">
        <v>2018</v>
      </c>
      <c r="B107" s="8">
        <v>29864682</v>
      </c>
      <c r="C107" s="9">
        <f>HYPERLINK(_xlfn.CONCAT("https://pubmed.ncbi.nlm.nih.gov/",B107), B107)</f>
        <v>29864682</v>
      </c>
      <c r="D107" s="10" t="s">
        <v>967</v>
      </c>
      <c r="E107" s="8" t="s">
        <v>853</v>
      </c>
      <c r="F107" t="str">
        <f>IF(COUNTIF('Healthy (TIAB)'!A107:A1001, B107) &gt; 0, "Yes", "No")</f>
        <v>No</v>
      </c>
    </row>
    <row r="108" spans="1:6" ht="48" x14ac:dyDescent="0.2">
      <c r="A108" s="8">
        <v>2018</v>
      </c>
      <c r="B108" s="8">
        <v>30197273</v>
      </c>
      <c r="C108" s="9">
        <f>HYPERLINK(_xlfn.CONCAT("https://pubmed.ncbi.nlm.nih.gov/",B108), B108)</f>
        <v>30197273</v>
      </c>
      <c r="D108" s="10" t="s">
        <v>968</v>
      </c>
      <c r="E108" s="8" t="s">
        <v>845</v>
      </c>
      <c r="F108" t="str">
        <f>IF(COUNTIF('Healthy (TIAB)'!A108:A1002, B108) &gt; 0, "Yes", "No")</f>
        <v>No</v>
      </c>
    </row>
    <row r="109" spans="1:6" ht="48" x14ac:dyDescent="0.2">
      <c r="A109" s="8">
        <v>2018</v>
      </c>
      <c r="B109" s="8">
        <v>29385062</v>
      </c>
      <c r="C109" s="9">
        <f>HYPERLINK(_xlfn.CONCAT("https://pubmed.ncbi.nlm.nih.gov/",B109), B109)</f>
        <v>29385062</v>
      </c>
      <c r="D109" s="10" t="s">
        <v>969</v>
      </c>
      <c r="E109" s="8" t="s">
        <v>875</v>
      </c>
      <c r="F109" t="str">
        <f>IF(COUNTIF('Healthy (TIAB)'!A109:A1003, B109) &gt; 0, "Yes", "No")</f>
        <v>No</v>
      </c>
    </row>
    <row r="110" spans="1:6" ht="32" x14ac:dyDescent="0.2">
      <c r="A110" s="8">
        <v>2018</v>
      </c>
      <c r="B110" s="8">
        <v>28867681</v>
      </c>
      <c r="C110" s="9">
        <f>HYPERLINK(_xlfn.CONCAT("https://pubmed.ncbi.nlm.nih.gov/",B110), B110)</f>
        <v>28867681</v>
      </c>
      <c r="D110" s="10" t="s">
        <v>970</v>
      </c>
      <c r="E110" s="8" t="s">
        <v>848</v>
      </c>
      <c r="F110" t="str">
        <f>IF(COUNTIF('Healthy (TIAB)'!A110:A1004, B110) &gt; 0, "Yes", "No")</f>
        <v>No</v>
      </c>
    </row>
    <row r="111" spans="1:6" ht="32" x14ac:dyDescent="0.2">
      <c r="A111" s="8">
        <v>2018</v>
      </c>
      <c r="B111" s="8">
        <v>30227610</v>
      </c>
      <c r="C111" s="9">
        <f>HYPERLINK(_xlfn.CONCAT("https://pubmed.ncbi.nlm.nih.gov/",B111), B111)</f>
        <v>30227610</v>
      </c>
      <c r="D111" s="10" t="s">
        <v>971</v>
      </c>
      <c r="E111" s="8" t="s">
        <v>856</v>
      </c>
      <c r="F111" t="str">
        <f>IF(COUNTIF('Healthy (TIAB)'!A111:A1005, B111) &gt; 0, "Yes", "No")</f>
        <v>No</v>
      </c>
    </row>
    <row r="112" spans="1:6" ht="32" x14ac:dyDescent="0.2">
      <c r="A112" s="8">
        <v>2018</v>
      </c>
      <c r="B112" s="8">
        <v>29583081</v>
      </c>
      <c r="C112" s="9">
        <f>HYPERLINK(_xlfn.CONCAT("https://pubmed.ncbi.nlm.nih.gov/",B112), B112)</f>
        <v>29583081</v>
      </c>
      <c r="D112" s="10" t="s">
        <v>972</v>
      </c>
      <c r="E112" s="8" t="s">
        <v>845</v>
      </c>
      <c r="F112" t="str">
        <f>IF(COUNTIF('Healthy (TIAB)'!A112:A1006, B112) &gt; 0, "Yes", "No")</f>
        <v>No</v>
      </c>
    </row>
    <row r="113" spans="1:6" ht="48" x14ac:dyDescent="0.2">
      <c r="A113" s="8">
        <v>2018</v>
      </c>
      <c r="B113" s="8">
        <v>29518747</v>
      </c>
      <c r="C113" s="9">
        <f>HYPERLINK(_xlfn.CONCAT("https://pubmed.ncbi.nlm.nih.gov/",B113), B113)</f>
        <v>29518747</v>
      </c>
      <c r="D113" s="10" t="s">
        <v>973</v>
      </c>
      <c r="E113" s="8" t="s">
        <v>856</v>
      </c>
      <c r="F113" t="str">
        <f>IF(COUNTIF('Healthy (TIAB)'!A113:A1007, B113) &gt; 0, "Yes", "No")</f>
        <v>No</v>
      </c>
    </row>
    <row r="114" spans="1:6" ht="32" x14ac:dyDescent="0.2">
      <c r="A114" s="8">
        <v>2018</v>
      </c>
      <c r="B114" s="8">
        <v>29552010</v>
      </c>
      <c r="C114" s="9">
        <f>HYPERLINK(_xlfn.CONCAT("https://pubmed.ncbi.nlm.nih.gov/",B114), B114)</f>
        <v>29552010</v>
      </c>
      <c r="D114" s="10" t="s">
        <v>974</v>
      </c>
      <c r="E114" s="8" t="s">
        <v>893</v>
      </c>
      <c r="F114" t="str">
        <f>IF(COUNTIF('Healthy (TIAB)'!A114:A1008, B114) &gt; 0, "Yes", "No")</f>
        <v>No</v>
      </c>
    </row>
    <row r="115" spans="1:6" ht="32" x14ac:dyDescent="0.2">
      <c r="A115" s="8">
        <v>2018</v>
      </c>
      <c r="B115" s="8">
        <v>29849178</v>
      </c>
      <c r="C115" s="9">
        <f>HYPERLINK(_xlfn.CONCAT("https://pubmed.ncbi.nlm.nih.gov/",B115), B115)</f>
        <v>29849178</v>
      </c>
      <c r="D115" s="10" t="s">
        <v>975</v>
      </c>
      <c r="E115" s="8" t="s">
        <v>891</v>
      </c>
      <c r="F115" t="str">
        <f>IF(COUNTIF('Healthy (TIAB)'!A115:A1009, B115) &gt; 0, "Yes", "No")</f>
        <v>No</v>
      </c>
    </row>
    <row r="116" spans="1:6" ht="16" x14ac:dyDescent="0.2">
      <c r="A116" s="8">
        <v>2018</v>
      </c>
      <c r="B116" s="8">
        <v>29884682</v>
      </c>
      <c r="C116" s="9">
        <f>HYPERLINK(_xlfn.CONCAT("https://pubmed.ncbi.nlm.nih.gov/",B116), B116)</f>
        <v>29884682</v>
      </c>
      <c r="D116" s="10" t="s">
        <v>976</v>
      </c>
      <c r="E116" s="8" t="s">
        <v>977</v>
      </c>
      <c r="F116" t="str">
        <f>IF(COUNTIF('Healthy (TIAB)'!A116:A1010, B116) &gt; 0, "Yes", "No")</f>
        <v>No</v>
      </c>
    </row>
    <row r="117" spans="1:6" ht="48" x14ac:dyDescent="0.2">
      <c r="A117" s="8">
        <v>2018</v>
      </c>
      <c r="B117" s="8">
        <v>29223557</v>
      </c>
      <c r="C117" s="9">
        <f>HYPERLINK(_xlfn.CONCAT("https://pubmed.ncbi.nlm.nih.gov/",B117), B117)</f>
        <v>29223557</v>
      </c>
      <c r="D117" s="10" t="s">
        <v>978</v>
      </c>
      <c r="E117" s="8" t="s">
        <v>851</v>
      </c>
      <c r="F117" t="str">
        <f>IF(COUNTIF('Healthy (TIAB)'!A117:A1011, B117) &gt; 0, "Yes", "No")</f>
        <v>No</v>
      </c>
    </row>
    <row r="118" spans="1:6" ht="32" x14ac:dyDescent="0.2">
      <c r="A118" s="8">
        <v>2018</v>
      </c>
      <c r="B118" s="8">
        <v>30324119</v>
      </c>
      <c r="C118" s="9">
        <f>HYPERLINK(_xlfn.CONCAT("https://pubmed.ncbi.nlm.nih.gov/",B118), B118)</f>
        <v>30324119</v>
      </c>
      <c r="D118" s="10" t="s">
        <v>979</v>
      </c>
      <c r="E118" s="8" t="s">
        <v>851</v>
      </c>
      <c r="F118" t="str">
        <f>IF(COUNTIF('Healthy (TIAB)'!A118:A1012, B118) &gt; 0, "Yes", "No")</f>
        <v>No</v>
      </c>
    </row>
    <row r="119" spans="1:6" ht="32" x14ac:dyDescent="0.2">
      <c r="A119" s="8">
        <v>2018</v>
      </c>
      <c r="B119" s="8">
        <v>30572894</v>
      </c>
      <c r="C119" s="9">
        <f>HYPERLINK(_xlfn.CONCAT("https://pubmed.ncbi.nlm.nih.gov/",B119), B119)</f>
        <v>30572894</v>
      </c>
      <c r="D119" s="10" t="s">
        <v>980</v>
      </c>
      <c r="E119" s="8" t="s">
        <v>902</v>
      </c>
      <c r="F119" t="str">
        <f>IF(COUNTIF('Healthy (TIAB)'!A119:A1013, B119) &gt; 0, "Yes", "No")</f>
        <v>No</v>
      </c>
    </row>
    <row r="120" spans="1:6" ht="16" x14ac:dyDescent="0.2">
      <c r="A120" s="8">
        <v>2018</v>
      </c>
      <c r="B120" s="8">
        <v>29503145</v>
      </c>
      <c r="C120" s="9">
        <f>HYPERLINK(_xlfn.CONCAT("https://pubmed.ncbi.nlm.nih.gov/",B120), B120)</f>
        <v>29503145</v>
      </c>
      <c r="D120" s="10" t="s">
        <v>981</v>
      </c>
      <c r="E120" s="8" t="s">
        <v>845</v>
      </c>
      <c r="F120" t="str">
        <f>IF(COUNTIF('Healthy (TIAB)'!A120:A1014, B120) &gt; 0, "Yes", "No")</f>
        <v>No</v>
      </c>
    </row>
    <row r="121" spans="1:6" ht="32" x14ac:dyDescent="0.2">
      <c r="A121" s="8">
        <v>2018</v>
      </c>
      <c r="B121" s="8">
        <v>29362766</v>
      </c>
      <c r="C121" s="9">
        <f>HYPERLINK(_xlfn.CONCAT("https://pubmed.ncbi.nlm.nih.gov/",B121), B121)</f>
        <v>29362766</v>
      </c>
      <c r="D121" s="10" t="s">
        <v>982</v>
      </c>
      <c r="E121" s="8" t="s">
        <v>845</v>
      </c>
      <c r="F121" t="str">
        <f>IF(COUNTIF('Healthy (TIAB)'!A121:A1015, B121) &gt; 0, "Yes", "No")</f>
        <v>No</v>
      </c>
    </row>
    <row r="122" spans="1:6" ht="32" x14ac:dyDescent="0.2">
      <c r="A122" s="8">
        <v>2018</v>
      </c>
      <c r="B122" s="8">
        <v>29544483</v>
      </c>
      <c r="C122" s="9">
        <f>HYPERLINK(_xlfn.CONCAT("https://pubmed.ncbi.nlm.nih.gov/",B122), B122)</f>
        <v>29544483</v>
      </c>
      <c r="D122" s="10" t="s">
        <v>983</v>
      </c>
      <c r="E122" s="8" t="s">
        <v>850</v>
      </c>
      <c r="F122" t="str">
        <f>IF(COUNTIF('Healthy (TIAB)'!A122:A1016, B122) &gt; 0, "Yes", "No")</f>
        <v>No</v>
      </c>
    </row>
    <row r="123" spans="1:6" ht="32" x14ac:dyDescent="0.2">
      <c r="A123" s="8">
        <v>2018</v>
      </c>
      <c r="B123" s="8">
        <v>30237446</v>
      </c>
      <c r="C123" s="9">
        <f>HYPERLINK(_xlfn.CONCAT("https://pubmed.ncbi.nlm.nih.gov/",B123), B123)</f>
        <v>30237446</v>
      </c>
      <c r="D123" s="10" t="s">
        <v>984</v>
      </c>
      <c r="E123" s="8" t="s">
        <v>985</v>
      </c>
      <c r="F123" t="str">
        <f>IF(COUNTIF('Healthy (TIAB)'!A123:A1017, B123) &gt; 0, "Yes", "No")</f>
        <v>No</v>
      </c>
    </row>
    <row r="124" spans="1:6" ht="32" x14ac:dyDescent="0.2">
      <c r="A124" s="8">
        <v>2018</v>
      </c>
      <c r="B124" s="8">
        <v>29781483</v>
      </c>
      <c r="C124" s="9">
        <f>HYPERLINK(_xlfn.CONCAT("https://pubmed.ncbi.nlm.nih.gov/",B124), B124)</f>
        <v>29781483</v>
      </c>
      <c r="D124" s="10" t="s">
        <v>483</v>
      </c>
      <c r="E124" s="8" t="s">
        <v>845</v>
      </c>
      <c r="F124" t="str">
        <f>IF(COUNTIF('Healthy (TIAB)'!A124:A1018, B124) &gt; 0, "Yes", "No")</f>
        <v>Yes</v>
      </c>
    </row>
    <row r="125" spans="1:6" ht="32" x14ac:dyDescent="0.2">
      <c r="A125" s="8">
        <v>2018</v>
      </c>
      <c r="B125" s="8">
        <v>29093399</v>
      </c>
      <c r="C125" s="9">
        <f>HYPERLINK(_xlfn.CONCAT("https://pubmed.ncbi.nlm.nih.gov/",B125), B125)</f>
        <v>29093399</v>
      </c>
      <c r="D125" s="10" t="s">
        <v>986</v>
      </c>
      <c r="E125" s="8" t="s">
        <v>848</v>
      </c>
      <c r="F125" t="str">
        <f>IF(COUNTIF('Healthy (TIAB)'!A125:A1019, B125) &gt; 0, "Yes", "No")</f>
        <v>No</v>
      </c>
    </row>
    <row r="126" spans="1:6" ht="48" x14ac:dyDescent="0.2">
      <c r="A126" s="8">
        <v>2018</v>
      </c>
      <c r="B126" s="8">
        <v>29272211</v>
      </c>
      <c r="C126" s="9">
        <f>HYPERLINK(_xlfn.CONCAT("https://pubmed.ncbi.nlm.nih.gov/",B126), B126)</f>
        <v>29272211</v>
      </c>
      <c r="D126" s="10" t="s">
        <v>987</v>
      </c>
      <c r="E126" s="8" t="s">
        <v>851</v>
      </c>
      <c r="F126" t="str">
        <f>IF(COUNTIF('Healthy (TIAB)'!A126:A1020, B126) &gt; 0, "Yes", "No")</f>
        <v>No</v>
      </c>
    </row>
    <row r="127" spans="1:6" ht="48" x14ac:dyDescent="0.2">
      <c r="A127" s="8">
        <v>2018</v>
      </c>
      <c r="B127" s="8">
        <v>30101332</v>
      </c>
      <c r="C127" s="9">
        <f>HYPERLINK(_xlfn.CONCAT("https://pubmed.ncbi.nlm.nih.gov/",B127), B127)</f>
        <v>30101332</v>
      </c>
      <c r="D127" s="10" t="s">
        <v>988</v>
      </c>
      <c r="E127" s="8" t="s">
        <v>845</v>
      </c>
      <c r="F127" t="str">
        <f>IF(COUNTIF('Healthy (TIAB)'!A127:A1021, B127) &gt; 0, "Yes", "No")</f>
        <v>No</v>
      </c>
    </row>
    <row r="128" spans="1:6" ht="32" x14ac:dyDescent="0.2">
      <c r="A128" s="8">
        <v>2018</v>
      </c>
      <c r="B128" s="8">
        <v>29713249</v>
      </c>
      <c r="C128" s="9">
        <f>HYPERLINK(_xlfn.CONCAT("https://pubmed.ncbi.nlm.nih.gov/",B128), B128)</f>
        <v>29713249</v>
      </c>
      <c r="D128" s="10" t="s">
        <v>989</v>
      </c>
      <c r="E128" s="8" t="s">
        <v>851</v>
      </c>
      <c r="F128" t="str">
        <f>IF(COUNTIF('Healthy (TIAB)'!A128:A1022, B128) &gt; 0, "Yes", "No")</f>
        <v>No</v>
      </c>
    </row>
    <row r="129" spans="1:6" ht="32" x14ac:dyDescent="0.2">
      <c r="A129" s="8">
        <v>2018</v>
      </c>
      <c r="B129" s="8">
        <v>30544518</v>
      </c>
      <c r="C129" s="9">
        <f>HYPERLINK(_xlfn.CONCAT("https://pubmed.ncbi.nlm.nih.gov/",B129), B129)</f>
        <v>30544518</v>
      </c>
      <c r="D129" s="10" t="s">
        <v>990</v>
      </c>
      <c r="E129" s="8" t="s">
        <v>873</v>
      </c>
      <c r="F129" t="str">
        <f>IF(COUNTIF('Healthy (TIAB)'!A129:A1023, B129) &gt; 0, "Yes", "No")</f>
        <v>No</v>
      </c>
    </row>
    <row r="130" spans="1:6" ht="32" x14ac:dyDescent="0.2">
      <c r="A130" s="8">
        <v>2018</v>
      </c>
      <c r="B130" s="8">
        <v>29665620</v>
      </c>
      <c r="C130" s="9">
        <f>HYPERLINK(_xlfn.CONCAT("https://pubmed.ncbi.nlm.nih.gov/",B130), B130)</f>
        <v>29665620</v>
      </c>
      <c r="D130" s="10" t="s">
        <v>991</v>
      </c>
      <c r="E130" s="8" t="s">
        <v>851</v>
      </c>
      <c r="F130" t="str">
        <f>IF(COUNTIF('Healthy (TIAB)'!A130:A1024, B130) &gt; 0, "Yes", "No")</f>
        <v>No</v>
      </c>
    </row>
    <row r="131" spans="1:6" ht="32" x14ac:dyDescent="0.2">
      <c r="A131" s="8">
        <v>2018</v>
      </c>
      <c r="B131" s="8">
        <v>29272068</v>
      </c>
      <c r="C131" s="9">
        <f>HYPERLINK(_xlfn.CONCAT("https://pubmed.ncbi.nlm.nih.gov/",B131), B131)</f>
        <v>29272068</v>
      </c>
      <c r="D131" s="10" t="s">
        <v>992</v>
      </c>
      <c r="E131" s="8" t="s">
        <v>845</v>
      </c>
      <c r="F131" t="str">
        <f>IF(COUNTIF('Healthy (TIAB)'!A131:A1025, B131) &gt; 0, "Yes", "No")</f>
        <v>No</v>
      </c>
    </row>
    <row r="132" spans="1:6" ht="48" x14ac:dyDescent="0.2">
      <c r="A132" s="8">
        <v>2018</v>
      </c>
      <c r="B132" s="8">
        <v>29471285</v>
      </c>
      <c r="C132" s="9">
        <f>HYPERLINK(_xlfn.CONCAT("https://pubmed.ncbi.nlm.nih.gov/",B132), B132)</f>
        <v>29471285</v>
      </c>
      <c r="D132" s="10" t="s">
        <v>993</v>
      </c>
      <c r="E132" s="8" t="s">
        <v>951</v>
      </c>
      <c r="F132" t="str">
        <f>IF(COUNTIF('Healthy (TIAB)'!A132:A1026, B132) &gt; 0, "Yes", "No")</f>
        <v>No</v>
      </c>
    </row>
    <row r="133" spans="1:6" ht="32" x14ac:dyDescent="0.2">
      <c r="A133" s="8">
        <v>2018</v>
      </c>
      <c r="B133" s="8">
        <v>29565165</v>
      </c>
      <c r="C133" s="9">
        <f>HYPERLINK(_xlfn.CONCAT("https://pubmed.ncbi.nlm.nih.gov/",B133), B133)</f>
        <v>29565165</v>
      </c>
      <c r="D133" s="10" t="s">
        <v>484</v>
      </c>
      <c r="E133" s="8" t="s">
        <v>848</v>
      </c>
      <c r="F133" t="str">
        <f>IF(COUNTIF('Healthy (TIAB)'!A133:A1027, B133) &gt; 0, "Yes", "No")</f>
        <v>Yes</v>
      </c>
    </row>
    <row r="134" spans="1:6" ht="48" x14ac:dyDescent="0.2">
      <c r="A134" s="8">
        <v>2018</v>
      </c>
      <c r="B134" s="8">
        <v>30170260</v>
      </c>
      <c r="C134" s="9">
        <f>HYPERLINK(_xlfn.CONCAT("https://pubmed.ncbi.nlm.nih.gov/",B134), B134)</f>
        <v>30170260</v>
      </c>
      <c r="D134" s="10" t="s">
        <v>994</v>
      </c>
      <c r="E134" s="8" t="s">
        <v>891</v>
      </c>
      <c r="F134" t="str">
        <f>IF(COUNTIF('Healthy (TIAB)'!A134:A1028, B134) &gt; 0, "Yes", "No")</f>
        <v>No</v>
      </c>
    </row>
    <row r="135" spans="1:6" ht="32" x14ac:dyDescent="0.2">
      <c r="A135" s="8">
        <v>2018</v>
      </c>
      <c r="B135" s="8">
        <v>29329042</v>
      </c>
      <c r="C135" s="9">
        <f>HYPERLINK(_xlfn.CONCAT("https://pubmed.ncbi.nlm.nih.gov/",B135), B135)</f>
        <v>29329042</v>
      </c>
      <c r="D135" s="10" t="s">
        <v>995</v>
      </c>
      <c r="E135" s="8" t="s">
        <v>851</v>
      </c>
      <c r="F135" t="str">
        <f>IF(COUNTIF('Healthy (TIAB)'!A135:A1029, B135) &gt; 0, "Yes", "No")</f>
        <v>No</v>
      </c>
    </row>
    <row r="136" spans="1:6" ht="32" x14ac:dyDescent="0.2">
      <c r="A136" s="8">
        <v>2018</v>
      </c>
      <c r="B136" s="8">
        <v>29982544</v>
      </c>
      <c r="C136" s="9">
        <f>HYPERLINK(_xlfn.CONCAT("https://pubmed.ncbi.nlm.nih.gov/",B136), B136)</f>
        <v>29982544</v>
      </c>
      <c r="D136" s="10" t="s">
        <v>996</v>
      </c>
      <c r="E136" s="8" t="s">
        <v>845</v>
      </c>
      <c r="F136" t="str">
        <f>IF(COUNTIF('Healthy (TIAB)'!A136:A1030, B136) &gt; 0, "Yes", "No")</f>
        <v>No</v>
      </c>
    </row>
    <row r="137" spans="1:6" ht="32" x14ac:dyDescent="0.2">
      <c r="A137" s="8">
        <v>2018</v>
      </c>
      <c r="B137" s="8">
        <v>28648475</v>
      </c>
      <c r="C137" s="9">
        <f>HYPERLINK(_xlfn.CONCAT("https://pubmed.ncbi.nlm.nih.gov/",B137), B137)</f>
        <v>28648475</v>
      </c>
      <c r="D137" s="10" t="s">
        <v>997</v>
      </c>
      <c r="E137" s="8" t="s">
        <v>951</v>
      </c>
      <c r="F137" t="str">
        <f>IF(COUNTIF('Healthy (TIAB)'!A137:A1031, B137) &gt; 0, "Yes", "No")</f>
        <v>No</v>
      </c>
    </row>
    <row r="138" spans="1:6" ht="32" x14ac:dyDescent="0.2">
      <c r="A138" s="8">
        <v>2017</v>
      </c>
      <c r="B138" s="8">
        <v>28511023</v>
      </c>
      <c r="C138" s="9">
        <f>HYPERLINK(_xlfn.CONCAT("https://pubmed.ncbi.nlm.nih.gov/",B138), B138)</f>
        <v>28511023</v>
      </c>
      <c r="D138" s="10" t="s">
        <v>998</v>
      </c>
      <c r="E138" s="8" t="s">
        <v>853</v>
      </c>
      <c r="F138" t="str">
        <f>IF(COUNTIF('Healthy (TIAB)'!A138:A1032, B138) &gt; 0, "Yes", "No")</f>
        <v>No</v>
      </c>
    </row>
    <row r="139" spans="1:6" ht="32" x14ac:dyDescent="0.2">
      <c r="A139" s="8">
        <v>2017</v>
      </c>
      <c r="B139" s="8">
        <v>28502503</v>
      </c>
      <c r="C139" s="9">
        <f>HYPERLINK(_xlfn.CONCAT("https://pubmed.ncbi.nlm.nih.gov/",B139), B139)</f>
        <v>28502503</v>
      </c>
      <c r="D139" s="10" t="s">
        <v>999</v>
      </c>
      <c r="E139" s="8" t="s">
        <v>887</v>
      </c>
      <c r="F139" t="str">
        <f>IF(COUNTIF('Healthy (TIAB)'!A139:A1033, B139) &gt; 0, "Yes", "No")</f>
        <v>No</v>
      </c>
    </row>
    <row r="140" spans="1:6" ht="16" x14ac:dyDescent="0.2">
      <c r="A140" s="8">
        <v>2017</v>
      </c>
      <c r="B140" s="8">
        <v>28616051</v>
      </c>
      <c r="C140" s="9">
        <f>HYPERLINK(_xlfn.CONCAT("https://pubmed.ncbi.nlm.nih.gov/",B140), B140)</f>
        <v>28616051</v>
      </c>
      <c r="D140" s="10" t="s">
        <v>1000</v>
      </c>
      <c r="E140" s="8" t="s">
        <v>853</v>
      </c>
      <c r="F140" t="str">
        <f>IF(COUNTIF('Healthy (TIAB)'!A140:A1034, B140) &gt; 0, "Yes", "No")</f>
        <v>No</v>
      </c>
    </row>
    <row r="141" spans="1:6" ht="16" x14ac:dyDescent="0.2">
      <c r="A141" s="8">
        <v>2017</v>
      </c>
      <c r="B141" s="8">
        <v>28457318</v>
      </c>
      <c r="C141" s="9">
        <f>HYPERLINK(_xlfn.CONCAT("https://pubmed.ncbi.nlm.nih.gov/",B141), B141)</f>
        <v>28457318</v>
      </c>
      <c r="D141" s="10" t="s">
        <v>1001</v>
      </c>
      <c r="E141" s="8" t="s">
        <v>1002</v>
      </c>
      <c r="F141" t="str">
        <f>IF(COUNTIF('Healthy (TIAB)'!A141:A1035, B141) &gt; 0, "Yes", "No")</f>
        <v>No</v>
      </c>
    </row>
    <row r="142" spans="1:6" ht="32" x14ac:dyDescent="0.2">
      <c r="A142" s="8">
        <v>2017</v>
      </c>
      <c r="B142" s="8">
        <v>27778191</v>
      </c>
      <c r="C142" s="9">
        <f>HYPERLINK(_xlfn.CONCAT("https://pubmed.ncbi.nlm.nih.gov/",B142), B142)</f>
        <v>27778191</v>
      </c>
      <c r="D142" s="10" t="s">
        <v>1003</v>
      </c>
      <c r="E142" s="8" t="s">
        <v>853</v>
      </c>
      <c r="F142" t="str">
        <f>IF(COUNTIF('Healthy (TIAB)'!A142:A1036, B142) &gt; 0, "Yes", "No")</f>
        <v>No</v>
      </c>
    </row>
    <row r="143" spans="1:6" ht="48" x14ac:dyDescent="0.2">
      <c r="A143" s="8">
        <v>2017</v>
      </c>
      <c r="B143" s="8">
        <v>27865182</v>
      </c>
      <c r="C143" s="9">
        <f>HYPERLINK(_xlfn.CONCAT("https://pubmed.ncbi.nlm.nih.gov/",B143), B143)</f>
        <v>27865182</v>
      </c>
      <c r="D143" s="10" t="s">
        <v>1004</v>
      </c>
      <c r="E143" s="8" t="s">
        <v>848</v>
      </c>
      <c r="F143" t="str">
        <f>IF(COUNTIF('Healthy (TIAB)'!A143:A1037, B143) &gt; 0, "Yes", "No")</f>
        <v>No</v>
      </c>
    </row>
    <row r="144" spans="1:6" ht="32" x14ac:dyDescent="0.2">
      <c r="A144" s="8">
        <v>2017</v>
      </c>
      <c r="B144" s="8">
        <v>28112528</v>
      </c>
      <c r="C144" s="9">
        <f>HYPERLINK(_xlfn.CONCAT("https://pubmed.ncbi.nlm.nih.gov/",B144), B144)</f>
        <v>28112528</v>
      </c>
      <c r="D144" s="10" t="s">
        <v>1005</v>
      </c>
      <c r="E144" s="8" t="s">
        <v>851</v>
      </c>
      <c r="F144" t="str">
        <f>IF(COUNTIF('Healthy (TIAB)'!A144:A1038, B144) &gt; 0, "Yes", "No")</f>
        <v>No</v>
      </c>
    </row>
    <row r="145" spans="1:6" ht="32" x14ac:dyDescent="0.2">
      <c r="A145" s="8">
        <v>2017</v>
      </c>
      <c r="B145" s="8">
        <v>28394002</v>
      </c>
      <c r="C145" s="9">
        <f>HYPERLINK(_xlfn.CONCAT("https://pubmed.ncbi.nlm.nih.gov/",B145), B145)</f>
        <v>28394002</v>
      </c>
      <c r="D145" s="10" t="s">
        <v>1006</v>
      </c>
      <c r="E145" s="8" t="s">
        <v>845</v>
      </c>
      <c r="F145" t="str">
        <f>IF(COUNTIF('Healthy (TIAB)'!A145:A1039, B145) &gt; 0, "Yes", "No")</f>
        <v>No</v>
      </c>
    </row>
    <row r="146" spans="1:6" ht="32" x14ac:dyDescent="0.2">
      <c r="A146" s="8">
        <v>2017</v>
      </c>
      <c r="B146" s="8">
        <v>28410617</v>
      </c>
      <c r="C146" s="9">
        <f>HYPERLINK(_xlfn.CONCAT("https://pubmed.ncbi.nlm.nih.gov/",B146), B146)</f>
        <v>28410617</v>
      </c>
      <c r="D146" s="10" t="s">
        <v>1007</v>
      </c>
      <c r="E146" s="8" t="s">
        <v>856</v>
      </c>
      <c r="F146" t="str">
        <f>IF(COUNTIF('Healthy (TIAB)'!A146:A1040, B146) &gt; 0, "Yes", "No")</f>
        <v>No</v>
      </c>
    </row>
    <row r="147" spans="1:6" ht="32" x14ac:dyDescent="0.2">
      <c r="A147" s="8">
        <v>2017</v>
      </c>
      <c r="B147" s="8">
        <v>28294174</v>
      </c>
      <c r="C147" s="9">
        <f>HYPERLINK(_xlfn.CONCAT("https://pubmed.ncbi.nlm.nih.gov/",B147), B147)</f>
        <v>28294174</v>
      </c>
      <c r="D147" s="10" t="s">
        <v>1008</v>
      </c>
      <c r="E147" s="8" t="s">
        <v>1009</v>
      </c>
      <c r="F147" t="str">
        <f>IF(COUNTIF('Healthy (TIAB)'!A147:A1041, B147) &gt; 0, "Yes", "No")</f>
        <v>No</v>
      </c>
    </row>
    <row r="148" spans="1:6" ht="32" x14ac:dyDescent="0.2">
      <c r="A148" s="8">
        <v>2017</v>
      </c>
      <c r="B148" s="8">
        <v>28488685</v>
      </c>
      <c r="C148" s="9">
        <f>HYPERLINK(_xlfn.CONCAT("https://pubmed.ncbi.nlm.nih.gov/",B148), B148)</f>
        <v>28488685</v>
      </c>
      <c r="D148" s="10" t="s">
        <v>569</v>
      </c>
      <c r="E148" s="8" t="s">
        <v>887</v>
      </c>
      <c r="F148" t="str">
        <f>IF(COUNTIF('Healthy (TIAB)'!A148:A1042, B148) &gt; 0, "Yes", "No")</f>
        <v>Yes</v>
      </c>
    </row>
    <row r="149" spans="1:6" ht="32" x14ac:dyDescent="0.2">
      <c r="A149" s="8">
        <v>2017</v>
      </c>
      <c r="B149" s="8">
        <v>28710178</v>
      </c>
      <c r="C149" s="9">
        <f>HYPERLINK(_xlfn.CONCAT("https://pubmed.ncbi.nlm.nih.gov/",B149), B149)</f>
        <v>28710178</v>
      </c>
      <c r="D149" s="10" t="s">
        <v>1010</v>
      </c>
      <c r="E149" s="8" t="s">
        <v>891</v>
      </c>
      <c r="F149" t="str">
        <f>IF(COUNTIF('Healthy (TIAB)'!A149:A1043, B149) &gt; 0, "Yes", "No")</f>
        <v>No</v>
      </c>
    </row>
    <row r="150" spans="1:6" ht="32" x14ac:dyDescent="0.2">
      <c r="A150" s="8">
        <v>2017</v>
      </c>
      <c r="B150" s="8">
        <v>28717113</v>
      </c>
      <c r="C150" s="9">
        <f>HYPERLINK(_xlfn.CONCAT("https://pubmed.ncbi.nlm.nih.gov/",B150), B150)</f>
        <v>28717113</v>
      </c>
      <c r="D150" s="10" t="s">
        <v>1011</v>
      </c>
      <c r="E150" s="8" t="s">
        <v>845</v>
      </c>
      <c r="F150" t="str">
        <f>IF(COUNTIF('Healthy (TIAB)'!A150:A1044, B150) &gt; 0, "Yes", "No")</f>
        <v>No</v>
      </c>
    </row>
    <row r="151" spans="1:6" ht="32" x14ac:dyDescent="0.2">
      <c r="A151" s="8">
        <v>2017</v>
      </c>
      <c r="B151" s="8">
        <v>29246960</v>
      </c>
      <c r="C151" s="9">
        <f>HYPERLINK(_xlfn.CONCAT("https://pubmed.ncbi.nlm.nih.gov/",B151), B151)</f>
        <v>29246960</v>
      </c>
      <c r="D151" s="10" t="s">
        <v>1012</v>
      </c>
      <c r="E151" s="8" t="s">
        <v>1013</v>
      </c>
      <c r="F151" t="str">
        <f>IF(COUNTIF('Healthy (TIAB)'!A151:A1045, B151) &gt; 0, "Yes", "No")</f>
        <v>No</v>
      </c>
    </row>
    <row r="152" spans="1:6" ht="32" x14ac:dyDescent="0.2">
      <c r="A152" s="8">
        <v>2017</v>
      </c>
      <c r="B152" s="8">
        <v>28379038</v>
      </c>
      <c r="C152" s="9">
        <f>HYPERLINK(_xlfn.CONCAT("https://pubmed.ncbi.nlm.nih.gov/",B152), B152)</f>
        <v>28379038</v>
      </c>
      <c r="D152" s="10" t="s">
        <v>1014</v>
      </c>
      <c r="E152" s="8" t="s">
        <v>977</v>
      </c>
      <c r="F152" t="str">
        <f>IF(COUNTIF('Healthy (TIAB)'!A152:A1046, B152) &gt; 0, "Yes", "No")</f>
        <v>No</v>
      </c>
    </row>
    <row r="153" spans="1:6" ht="32" x14ac:dyDescent="0.2">
      <c r="A153" s="8">
        <v>2017</v>
      </c>
      <c r="B153" s="8">
        <v>28863874</v>
      </c>
      <c r="C153" s="9">
        <f>HYPERLINK(_xlfn.CONCAT("https://pubmed.ncbi.nlm.nih.gov/",B153), B153)</f>
        <v>28863874</v>
      </c>
      <c r="D153" s="10" t="s">
        <v>1015</v>
      </c>
      <c r="E153" s="8" t="s">
        <v>1016</v>
      </c>
      <c r="F153" t="str">
        <f>IF(COUNTIF('Healthy (TIAB)'!A153:A1047, B153) &gt; 0, "Yes", "No")</f>
        <v>No</v>
      </c>
    </row>
    <row r="154" spans="1:6" ht="32" x14ac:dyDescent="0.2">
      <c r="A154" s="8">
        <v>2017</v>
      </c>
      <c r="B154" s="8">
        <v>28183443</v>
      </c>
      <c r="C154" s="9">
        <f>HYPERLINK(_xlfn.CONCAT("https://pubmed.ncbi.nlm.nih.gov/",B154), B154)</f>
        <v>28183443</v>
      </c>
      <c r="D154" s="10" t="s">
        <v>401</v>
      </c>
      <c r="E154" s="8" t="s">
        <v>1017</v>
      </c>
      <c r="F154" t="str">
        <f>IF(COUNTIF('Healthy (TIAB)'!A154:A1048, B154) &gt; 0, "Yes", "No")</f>
        <v>Yes</v>
      </c>
    </row>
    <row r="155" spans="1:6" ht="48" x14ac:dyDescent="0.2">
      <c r="A155" s="8">
        <v>2017</v>
      </c>
      <c r="B155" s="8">
        <v>28826313</v>
      </c>
      <c r="C155" s="9">
        <f>HYPERLINK(_xlfn.CONCAT("https://pubmed.ncbi.nlm.nih.gov/",B155), B155)</f>
        <v>28826313</v>
      </c>
      <c r="D155" s="10" t="s">
        <v>1018</v>
      </c>
      <c r="E155" s="8" t="s">
        <v>851</v>
      </c>
      <c r="F155" t="str">
        <f>IF(COUNTIF('Healthy (TIAB)'!A155:A1049, B155) &gt; 0, "Yes", "No")</f>
        <v>No</v>
      </c>
    </row>
    <row r="156" spans="1:6" ht="32" x14ac:dyDescent="0.2">
      <c r="A156" s="8">
        <v>2017</v>
      </c>
      <c r="B156" s="8">
        <v>27876342</v>
      </c>
      <c r="C156" s="9">
        <f>HYPERLINK(_xlfn.CONCAT("https://pubmed.ncbi.nlm.nih.gov/",B156), B156)</f>
        <v>27876342</v>
      </c>
      <c r="D156" s="10" t="s">
        <v>1019</v>
      </c>
      <c r="E156" s="8" t="s">
        <v>856</v>
      </c>
      <c r="F156" t="str">
        <f>IF(COUNTIF('Healthy (TIAB)'!A156:A1050, B156) &gt; 0, "Yes", "No")</f>
        <v>No</v>
      </c>
    </row>
    <row r="157" spans="1:6" ht="32" x14ac:dyDescent="0.2">
      <c r="A157" s="8">
        <v>2017</v>
      </c>
      <c r="B157" s="8">
        <v>29282085</v>
      </c>
      <c r="C157" s="9">
        <f>HYPERLINK(_xlfn.CONCAT("https://pubmed.ncbi.nlm.nih.gov/",B157), B157)</f>
        <v>29282085</v>
      </c>
      <c r="D157" s="10" t="s">
        <v>1020</v>
      </c>
      <c r="E157" s="8" t="s">
        <v>845</v>
      </c>
      <c r="F157" t="str">
        <f>IF(COUNTIF('Healthy (TIAB)'!A157:A1051, B157) &gt; 0, "Yes", "No")</f>
        <v>No</v>
      </c>
    </row>
    <row r="158" spans="1:6" ht="32" x14ac:dyDescent="0.2">
      <c r="A158" s="8">
        <v>2017</v>
      </c>
      <c r="B158" s="8">
        <v>29066159</v>
      </c>
      <c r="C158" s="9">
        <f>HYPERLINK(_xlfn.CONCAT("https://pubmed.ncbi.nlm.nih.gov/",B158), B158)</f>
        <v>29066159</v>
      </c>
      <c r="D158" s="10" t="s">
        <v>1021</v>
      </c>
      <c r="E158" s="8" t="s">
        <v>856</v>
      </c>
      <c r="F158" t="str">
        <f>IF(COUNTIF('Healthy (TIAB)'!A158:A1052, B158) &gt; 0, "Yes", "No")</f>
        <v>No</v>
      </c>
    </row>
    <row r="159" spans="1:6" ht="32" x14ac:dyDescent="0.2">
      <c r="A159" s="8">
        <v>2017</v>
      </c>
      <c r="B159" s="8">
        <v>28587203</v>
      </c>
      <c r="C159" s="9">
        <f>HYPERLINK(_xlfn.CONCAT("https://pubmed.ncbi.nlm.nih.gov/",B159), B159)</f>
        <v>28587203</v>
      </c>
      <c r="D159" s="10" t="s">
        <v>1022</v>
      </c>
      <c r="E159" s="8" t="s">
        <v>850</v>
      </c>
      <c r="F159" t="str">
        <f>IF(COUNTIF('Healthy (TIAB)'!A159:A1053, B159) &gt; 0, "Yes", "No")</f>
        <v>No</v>
      </c>
    </row>
    <row r="160" spans="1:6" ht="32" x14ac:dyDescent="0.2">
      <c r="A160" s="8">
        <v>2017</v>
      </c>
      <c r="B160" s="8">
        <v>28541926</v>
      </c>
      <c r="C160" s="9">
        <f>HYPERLINK(_xlfn.CONCAT("https://pubmed.ncbi.nlm.nih.gov/",B160), B160)</f>
        <v>28541926</v>
      </c>
      <c r="D160" s="10" t="s">
        <v>1023</v>
      </c>
      <c r="E160" s="8" t="s">
        <v>856</v>
      </c>
      <c r="F160" t="str">
        <f>IF(COUNTIF('Healthy (TIAB)'!A160:A1054, B160) &gt; 0, "Yes", "No")</f>
        <v>No</v>
      </c>
    </row>
    <row r="161" spans="1:6" ht="32" x14ac:dyDescent="0.2">
      <c r="A161" s="8">
        <v>2017</v>
      </c>
      <c r="B161" s="8">
        <v>29017158</v>
      </c>
      <c r="C161" s="9">
        <f>HYPERLINK(_xlfn.CONCAT("https://pubmed.ncbi.nlm.nih.gov/",B161), B161)</f>
        <v>29017158</v>
      </c>
      <c r="D161" s="10" t="s">
        <v>1024</v>
      </c>
      <c r="E161" s="8" t="s">
        <v>1025</v>
      </c>
      <c r="F161" t="str">
        <f>IF(COUNTIF('Healthy (TIAB)'!A161:A1055, B161) &gt; 0, "Yes", "No")</f>
        <v>No</v>
      </c>
    </row>
    <row r="162" spans="1:6" ht="32" x14ac:dyDescent="0.2">
      <c r="A162" s="8">
        <v>2017</v>
      </c>
      <c r="B162" s="8">
        <v>28391875</v>
      </c>
      <c r="C162" s="9">
        <f>HYPERLINK(_xlfn.CONCAT("https://pubmed.ncbi.nlm.nih.gov/",B162), B162)</f>
        <v>28391875</v>
      </c>
      <c r="D162" s="10" t="s">
        <v>1026</v>
      </c>
      <c r="E162" s="8" t="s">
        <v>1027</v>
      </c>
      <c r="F162" t="str">
        <f>IF(COUNTIF('Healthy (TIAB)'!A162:A1056, B162) &gt; 0, "Yes", "No")</f>
        <v>No</v>
      </c>
    </row>
    <row r="163" spans="1:6" ht="32" x14ac:dyDescent="0.2">
      <c r="A163" s="8">
        <v>2017</v>
      </c>
      <c r="B163" s="8">
        <v>28599665</v>
      </c>
      <c r="C163" s="9">
        <f>HYPERLINK(_xlfn.CONCAT("https://pubmed.ncbi.nlm.nih.gov/",B163), B163)</f>
        <v>28599665</v>
      </c>
      <c r="D163" s="10" t="s">
        <v>1028</v>
      </c>
      <c r="E163" s="8" t="s">
        <v>851</v>
      </c>
      <c r="F163" t="str">
        <f>IF(COUNTIF('Healthy (TIAB)'!A163:A1057, B163) &gt; 0, "Yes", "No")</f>
        <v>No</v>
      </c>
    </row>
    <row r="164" spans="1:6" ht="32" x14ac:dyDescent="0.2">
      <c r="A164" s="8">
        <v>2017</v>
      </c>
      <c r="B164" s="8">
        <v>28608804</v>
      </c>
      <c r="C164" s="9">
        <f>HYPERLINK(_xlfn.CONCAT("https://pubmed.ncbi.nlm.nih.gov/",B164), B164)</f>
        <v>28608804</v>
      </c>
      <c r="D164" s="10" t="s">
        <v>655</v>
      </c>
      <c r="E164" s="8" t="s">
        <v>897</v>
      </c>
      <c r="F164" t="str">
        <f>IF(COUNTIF('Healthy (TIAB)'!A164:A1058, B164) &gt; 0, "Yes", "No")</f>
        <v>Yes</v>
      </c>
    </row>
    <row r="165" spans="1:6" ht="32" x14ac:dyDescent="0.2">
      <c r="A165" s="8">
        <v>2017</v>
      </c>
      <c r="B165" s="8">
        <v>29259181</v>
      </c>
      <c r="C165" s="9">
        <f>HYPERLINK(_xlfn.CONCAT("https://pubmed.ncbi.nlm.nih.gov/",B165), B165)</f>
        <v>29259181</v>
      </c>
      <c r="D165" s="10" t="s">
        <v>1029</v>
      </c>
      <c r="E165" s="8" t="s">
        <v>966</v>
      </c>
      <c r="F165" t="str">
        <f>IF(COUNTIF('Healthy (TIAB)'!A165:A1059, B165) &gt; 0, "Yes", "No")</f>
        <v>No</v>
      </c>
    </row>
    <row r="166" spans="1:6" ht="32" x14ac:dyDescent="0.2">
      <c r="A166" s="8">
        <v>2017</v>
      </c>
      <c r="B166" s="8">
        <v>28063515</v>
      </c>
      <c r="C166" s="9">
        <f>HYPERLINK(_xlfn.CONCAT("https://pubmed.ncbi.nlm.nih.gov/",B166), B166)</f>
        <v>28063515</v>
      </c>
      <c r="D166" s="10" t="s">
        <v>1030</v>
      </c>
      <c r="E166" s="8" t="s">
        <v>966</v>
      </c>
      <c r="F166" t="str">
        <f>IF(COUNTIF('Healthy (TIAB)'!A166:A1060, B166) &gt; 0, "Yes", "No")</f>
        <v>No</v>
      </c>
    </row>
    <row r="167" spans="1:6" ht="32" x14ac:dyDescent="0.2">
      <c r="A167" s="8">
        <v>2017</v>
      </c>
      <c r="B167" s="8">
        <v>26611718</v>
      </c>
      <c r="C167" s="9">
        <f>HYPERLINK(_xlfn.CONCAT("https://pubmed.ncbi.nlm.nih.gov/",B167), B167)</f>
        <v>26611718</v>
      </c>
      <c r="D167" s="10" t="s">
        <v>1031</v>
      </c>
      <c r="E167" s="8" t="s">
        <v>845</v>
      </c>
      <c r="F167" t="str">
        <f>IF(COUNTIF('Healthy (TIAB)'!A167:A1061, B167) &gt; 0, "Yes", "No")</f>
        <v>No</v>
      </c>
    </row>
    <row r="168" spans="1:6" ht="32" x14ac:dyDescent="0.2">
      <c r="A168" s="8">
        <v>2017</v>
      </c>
      <c r="B168" s="8">
        <v>28138734</v>
      </c>
      <c r="C168" s="9">
        <f>HYPERLINK(_xlfn.CONCAT("https://pubmed.ncbi.nlm.nih.gov/",B168), B168)</f>
        <v>28138734</v>
      </c>
      <c r="D168" s="10" t="s">
        <v>1032</v>
      </c>
      <c r="E168" s="8" t="s">
        <v>897</v>
      </c>
      <c r="F168" t="str">
        <f>IF(COUNTIF('Healthy (TIAB)'!A168:A1062, B168) &gt; 0, "Yes", "No")</f>
        <v>No</v>
      </c>
    </row>
    <row r="169" spans="1:6" ht="32" x14ac:dyDescent="0.2">
      <c r="A169" s="8">
        <v>2017</v>
      </c>
      <c r="B169" s="8">
        <v>29061183</v>
      </c>
      <c r="C169" s="9">
        <f>HYPERLINK(_xlfn.CONCAT("https://pubmed.ncbi.nlm.nih.gov/",B169), B169)</f>
        <v>29061183</v>
      </c>
      <c r="D169" s="10" t="s">
        <v>1033</v>
      </c>
      <c r="E169" s="8" t="s">
        <v>1034</v>
      </c>
      <c r="F169" t="str">
        <f>IF(COUNTIF('Healthy (TIAB)'!A169:A1063, B169) &gt; 0, "Yes", "No")</f>
        <v>No</v>
      </c>
    </row>
    <row r="170" spans="1:6" ht="32" x14ac:dyDescent="0.2">
      <c r="A170" s="8">
        <v>2017</v>
      </c>
      <c r="B170" s="8">
        <v>29034644</v>
      </c>
      <c r="C170" s="9">
        <f>HYPERLINK(_xlfn.CONCAT("https://pubmed.ncbi.nlm.nih.gov/",B170), B170)</f>
        <v>29034644</v>
      </c>
      <c r="D170" s="10" t="s">
        <v>1035</v>
      </c>
      <c r="E170" s="8" t="s">
        <v>851</v>
      </c>
      <c r="F170" t="str">
        <f>IF(COUNTIF('Healthy (TIAB)'!A170:A1064, B170) &gt; 0, "Yes", "No")</f>
        <v>No</v>
      </c>
    </row>
    <row r="171" spans="1:6" ht="48" x14ac:dyDescent="0.2">
      <c r="A171" s="8">
        <v>2017</v>
      </c>
      <c r="B171" s="8">
        <v>27913872</v>
      </c>
      <c r="C171" s="9">
        <f>HYPERLINK(_xlfn.CONCAT("https://pubmed.ncbi.nlm.nih.gov/",B171), B171)</f>
        <v>27913872</v>
      </c>
      <c r="D171" s="10" t="s">
        <v>1036</v>
      </c>
      <c r="E171" s="8" t="s">
        <v>853</v>
      </c>
      <c r="F171" t="str">
        <f>IF(COUNTIF('Healthy (TIAB)'!A171:A1065, B171) &gt; 0, "Yes", "No")</f>
        <v>No</v>
      </c>
    </row>
    <row r="172" spans="1:6" ht="32" x14ac:dyDescent="0.2">
      <c r="A172" s="8">
        <v>2017</v>
      </c>
      <c r="B172" s="8">
        <v>28434760</v>
      </c>
      <c r="C172" s="9">
        <f>HYPERLINK(_xlfn.CONCAT("https://pubmed.ncbi.nlm.nih.gov/",B172), B172)</f>
        <v>28434760</v>
      </c>
      <c r="D172" s="10" t="s">
        <v>1037</v>
      </c>
      <c r="E172" s="8" t="s">
        <v>845</v>
      </c>
      <c r="F172" t="str">
        <f>IF(COUNTIF('Healthy (TIAB)'!A172:A1066, B172) &gt; 0, "Yes", "No")</f>
        <v>No</v>
      </c>
    </row>
    <row r="173" spans="1:6" ht="32" x14ac:dyDescent="0.2">
      <c r="A173" s="8">
        <v>2017</v>
      </c>
      <c r="B173" s="8">
        <v>28846009</v>
      </c>
      <c r="C173" s="9">
        <f>HYPERLINK(_xlfn.CONCAT("https://pubmed.ncbi.nlm.nih.gov/",B173), B173)</f>
        <v>28846009</v>
      </c>
      <c r="D173" s="10" t="s">
        <v>1038</v>
      </c>
      <c r="E173" s="8" t="s">
        <v>845</v>
      </c>
      <c r="F173" t="str">
        <f>IF(COUNTIF('Healthy (TIAB)'!A173:A1067, B173) &gt; 0, "Yes", "No")</f>
        <v>No</v>
      </c>
    </row>
    <row r="174" spans="1:6" ht="32" x14ac:dyDescent="0.2">
      <c r="A174" s="8">
        <v>2017</v>
      </c>
      <c r="B174" s="8">
        <v>28282585</v>
      </c>
      <c r="C174" s="9">
        <f>HYPERLINK(_xlfn.CONCAT("https://pubmed.ncbi.nlm.nih.gov/",B174), B174)</f>
        <v>28282585</v>
      </c>
      <c r="D174" s="10" t="s">
        <v>1039</v>
      </c>
      <c r="E174" s="8" t="s">
        <v>887</v>
      </c>
      <c r="F174" t="str">
        <f>IF(COUNTIF('Healthy (TIAB)'!A174:A1068, B174) &gt; 0, "Yes", "No")</f>
        <v>No</v>
      </c>
    </row>
    <row r="175" spans="1:6" ht="32" x14ac:dyDescent="0.2">
      <c r="A175" s="8">
        <v>2017</v>
      </c>
      <c r="B175" s="8">
        <v>29113108</v>
      </c>
      <c r="C175" s="9">
        <f>HYPERLINK(_xlfn.CONCAT("https://pubmed.ncbi.nlm.nih.gov/",B175), B175)</f>
        <v>29113108</v>
      </c>
      <c r="D175" s="10" t="s">
        <v>1040</v>
      </c>
      <c r="E175" s="8" t="s">
        <v>887</v>
      </c>
      <c r="F175" t="str">
        <f>IF(COUNTIF('Healthy (TIAB)'!A175:A1069, B175) &gt; 0, "Yes", "No")</f>
        <v>No</v>
      </c>
    </row>
    <row r="176" spans="1:6" ht="48" x14ac:dyDescent="0.2">
      <c r="A176" s="8">
        <v>2017</v>
      </c>
      <c r="B176" s="8">
        <v>27619403</v>
      </c>
      <c r="C176" s="9">
        <f>HYPERLINK(_xlfn.CONCAT("https://pubmed.ncbi.nlm.nih.gov/",B176), B176)</f>
        <v>27619403</v>
      </c>
      <c r="D176" s="10" t="s">
        <v>1041</v>
      </c>
      <c r="E176" s="8" t="s">
        <v>845</v>
      </c>
      <c r="F176" t="str">
        <f>IF(COUNTIF('Healthy (TIAB)'!A176:A1070, B176) &gt; 0, "Yes", "No")</f>
        <v>No</v>
      </c>
    </row>
    <row r="177" spans="1:6" ht="32" x14ac:dyDescent="0.2">
      <c r="A177" s="8">
        <v>2017</v>
      </c>
      <c r="B177" s="8">
        <v>28110812</v>
      </c>
      <c r="C177" s="9">
        <f>HYPERLINK(_xlfn.CONCAT("https://pubmed.ncbi.nlm.nih.gov/",B177), B177)</f>
        <v>28110812</v>
      </c>
      <c r="D177" s="10" t="s">
        <v>1042</v>
      </c>
      <c r="E177" s="8" t="s">
        <v>893</v>
      </c>
      <c r="F177" t="str">
        <f>IF(COUNTIF('Healthy (TIAB)'!A177:A1071, B177) &gt; 0, "Yes", "No")</f>
        <v>No</v>
      </c>
    </row>
    <row r="178" spans="1:6" ht="32" x14ac:dyDescent="0.2">
      <c r="A178" s="8">
        <v>2017</v>
      </c>
      <c r="B178" s="8">
        <v>29173690</v>
      </c>
      <c r="C178" s="9">
        <f>HYPERLINK(_xlfn.CONCAT("https://pubmed.ncbi.nlm.nih.gov/",B178), B178)</f>
        <v>29173690</v>
      </c>
      <c r="D178" s="10" t="s">
        <v>1043</v>
      </c>
      <c r="E178" s="8" t="s">
        <v>845</v>
      </c>
      <c r="F178" t="str">
        <f>IF(COUNTIF('Healthy (TIAB)'!A178:A1072, B178) &gt; 0, "Yes", "No")</f>
        <v>No</v>
      </c>
    </row>
    <row r="179" spans="1:6" ht="32" x14ac:dyDescent="0.2">
      <c r="A179" s="8">
        <v>2017</v>
      </c>
      <c r="B179" s="8">
        <v>27838194</v>
      </c>
      <c r="C179" s="9">
        <f>HYPERLINK(_xlfn.CONCAT("https://pubmed.ncbi.nlm.nih.gov/",B179), B179)</f>
        <v>27838194</v>
      </c>
      <c r="D179" s="10" t="s">
        <v>1044</v>
      </c>
      <c r="E179" s="8" t="s">
        <v>845</v>
      </c>
      <c r="F179" t="str">
        <f>IF(COUNTIF('Healthy (TIAB)'!A179:A1073, B179) &gt; 0, "Yes", "No")</f>
        <v>No</v>
      </c>
    </row>
    <row r="180" spans="1:6" ht="32" x14ac:dyDescent="0.2">
      <c r="A180" s="8">
        <v>2017</v>
      </c>
      <c r="B180" s="8">
        <v>27600795</v>
      </c>
      <c r="C180" s="9">
        <f>HYPERLINK(_xlfn.CONCAT("https://pubmed.ncbi.nlm.nih.gov/",B180), B180)</f>
        <v>27600795</v>
      </c>
      <c r="D180" s="10" t="s">
        <v>1045</v>
      </c>
      <c r="E180" s="8" t="s">
        <v>1025</v>
      </c>
      <c r="F180" t="str">
        <f>IF(COUNTIF('Healthy (TIAB)'!A180:A1074, B180) &gt; 0, "Yes", "No")</f>
        <v>No</v>
      </c>
    </row>
    <row r="181" spans="1:6" ht="16" x14ac:dyDescent="0.2">
      <c r="A181" s="8">
        <v>2017</v>
      </c>
      <c r="B181" s="8">
        <v>28562117</v>
      </c>
      <c r="C181" s="9">
        <f>HYPERLINK(_xlfn.CONCAT("https://pubmed.ncbi.nlm.nih.gov/",B181), B181)</f>
        <v>28562117</v>
      </c>
      <c r="D181" s="10" t="s">
        <v>570</v>
      </c>
      <c r="E181" s="8" t="s">
        <v>869</v>
      </c>
      <c r="F181" t="str">
        <f>IF(COUNTIF('Healthy (TIAB)'!A181:A1075, B181) &gt; 0, "Yes", "No")</f>
        <v>Yes</v>
      </c>
    </row>
    <row r="182" spans="1:6" ht="32" x14ac:dyDescent="0.2">
      <c r="A182" s="8">
        <v>2017</v>
      </c>
      <c r="B182" s="8">
        <v>28558855</v>
      </c>
      <c r="C182" s="9">
        <f>HYPERLINK(_xlfn.CONCAT("https://pubmed.ncbi.nlm.nih.gov/",B182), B182)</f>
        <v>28558855</v>
      </c>
      <c r="D182" s="10" t="s">
        <v>654</v>
      </c>
      <c r="E182" s="8" t="s">
        <v>1046</v>
      </c>
      <c r="F182" t="str">
        <f>IF(COUNTIF('Healthy (TIAB)'!A182:A1076, B182) &gt; 0, "Yes", "No")</f>
        <v>Yes</v>
      </c>
    </row>
    <row r="183" spans="1:6" ht="32" x14ac:dyDescent="0.2">
      <c r="A183" s="8">
        <v>2016</v>
      </c>
      <c r="B183" s="8">
        <v>27121596</v>
      </c>
      <c r="C183" s="9">
        <f>HYPERLINK(_xlfn.CONCAT("https://pubmed.ncbi.nlm.nih.gov/",B183), B183)</f>
        <v>27121596</v>
      </c>
      <c r="D183" s="10" t="s">
        <v>618</v>
      </c>
      <c r="E183" s="8" t="s">
        <v>891</v>
      </c>
      <c r="F183" t="str">
        <f>IF(COUNTIF('Healthy (TIAB)'!A183:A1077, B183) &gt; 0, "Yes", "No")</f>
        <v>Yes</v>
      </c>
    </row>
    <row r="184" spans="1:6" ht="32" x14ac:dyDescent="0.2">
      <c r="A184" s="8">
        <v>2016</v>
      </c>
      <c r="B184" s="8">
        <v>27977757</v>
      </c>
      <c r="C184" s="9">
        <f>HYPERLINK(_xlfn.CONCAT("https://pubmed.ncbi.nlm.nih.gov/",B184), B184)</f>
        <v>27977757</v>
      </c>
      <c r="D184" s="10" t="s">
        <v>1047</v>
      </c>
      <c r="E184" s="8" t="s">
        <v>848</v>
      </c>
      <c r="F184" t="str">
        <f>IF(COUNTIF('Healthy (TIAB)'!A184:A1078, B184) &gt; 0, "Yes", "No")</f>
        <v>No</v>
      </c>
    </row>
    <row r="185" spans="1:6" ht="16" x14ac:dyDescent="0.2">
      <c r="A185" s="8">
        <v>2016</v>
      </c>
      <c r="B185" s="8">
        <v>27701428</v>
      </c>
      <c r="C185" s="9">
        <f>HYPERLINK(_xlfn.CONCAT("https://pubmed.ncbi.nlm.nih.gov/",B185), B185)</f>
        <v>27701428</v>
      </c>
      <c r="D185" s="10" t="s">
        <v>1048</v>
      </c>
      <c r="E185" s="8" t="s">
        <v>1034</v>
      </c>
      <c r="F185" t="str">
        <f>IF(COUNTIF('Healthy (TIAB)'!A185:A1079, B185) &gt; 0, "Yes", "No")</f>
        <v>No</v>
      </c>
    </row>
    <row r="186" spans="1:6" ht="16" x14ac:dyDescent="0.2">
      <c r="A186" s="8">
        <v>2016</v>
      </c>
      <c r="B186" s="8">
        <v>26754658</v>
      </c>
      <c r="C186" s="9">
        <f>HYPERLINK(_xlfn.CONCAT("https://pubmed.ncbi.nlm.nih.gov/",B186), B186)</f>
        <v>26754658</v>
      </c>
      <c r="D186" s="10" t="s">
        <v>1049</v>
      </c>
      <c r="E186" s="8" t="s">
        <v>899</v>
      </c>
      <c r="F186" t="str">
        <f>IF(COUNTIF('Healthy (TIAB)'!A186:A1080, B186) &gt; 0, "Yes", "No")</f>
        <v>No</v>
      </c>
    </row>
    <row r="187" spans="1:6" ht="32" x14ac:dyDescent="0.2">
      <c r="A187" s="8">
        <v>2016</v>
      </c>
      <c r="B187" s="8">
        <v>26667367</v>
      </c>
      <c r="C187" s="9">
        <f>HYPERLINK(_xlfn.CONCAT("https://pubmed.ncbi.nlm.nih.gov/",B187), B187)</f>
        <v>26667367</v>
      </c>
      <c r="D187" s="10" t="s">
        <v>1050</v>
      </c>
      <c r="E187" s="8" t="s">
        <v>853</v>
      </c>
      <c r="F187" t="str">
        <f>IF(COUNTIF('Healthy (TIAB)'!A187:A1081, B187) &gt; 0, "Yes", "No")</f>
        <v>No</v>
      </c>
    </row>
    <row r="188" spans="1:6" ht="48" x14ac:dyDescent="0.2">
      <c r="A188" s="8">
        <v>2016</v>
      </c>
      <c r="B188" s="8">
        <v>26807502</v>
      </c>
      <c r="C188" s="9">
        <f>HYPERLINK(_xlfn.CONCAT("https://pubmed.ncbi.nlm.nih.gov/",B188), B188)</f>
        <v>26807502</v>
      </c>
      <c r="D188" s="10" t="s">
        <v>1051</v>
      </c>
      <c r="E188" s="8" t="s">
        <v>853</v>
      </c>
      <c r="F188" t="str">
        <f>IF(COUNTIF('Healthy (TIAB)'!A188:A1082, B188) &gt; 0, "Yes", "No")</f>
        <v>No</v>
      </c>
    </row>
    <row r="189" spans="1:6" ht="32" x14ac:dyDescent="0.2">
      <c r="A189" s="8">
        <v>2016</v>
      </c>
      <c r="B189" s="8">
        <v>27015634</v>
      </c>
      <c r="C189" s="9">
        <f>HYPERLINK(_xlfn.CONCAT("https://pubmed.ncbi.nlm.nih.gov/",B189), B189)</f>
        <v>27015634</v>
      </c>
      <c r="D189" s="10" t="s">
        <v>1052</v>
      </c>
      <c r="E189" s="8" t="s">
        <v>853</v>
      </c>
      <c r="F189" t="str">
        <f>IF(COUNTIF('Healthy (TIAB)'!A189:A1083, B189) &gt; 0, "Yes", "No")</f>
        <v>No</v>
      </c>
    </row>
    <row r="190" spans="1:6" ht="48" x14ac:dyDescent="0.2">
      <c r="A190" s="8">
        <v>2016</v>
      </c>
      <c r="B190" s="8">
        <v>27281302</v>
      </c>
      <c r="C190" s="9">
        <f>HYPERLINK(_xlfn.CONCAT("https://pubmed.ncbi.nlm.nih.gov/",B190), B190)</f>
        <v>27281302</v>
      </c>
      <c r="D190" s="10" t="s">
        <v>169</v>
      </c>
      <c r="E190" s="8" t="s">
        <v>1025</v>
      </c>
      <c r="F190" t="str">
        <f>IF(COUNTIF('Healthy (TIAB)'!A190:A1084, B190) &gt; 0, "Yes", "No")</f>
        <v>No</v>
      </c>
    </row>
    <row r="191" spans="1:6" ht="32" x14ac:dyDescent="0.2">
      <c r="A191" s="8">
        <v>2016</v>
      </c>
      <c r="B191" s="8">
        <v>26047766</v>
      </c>
      <c r="C191" s="9">
        <f>HYPERLINK(_xlfn.CONCAT("https://pubmed.ncbi.nlm.nih.gov/",B191), B191)</f>
        <v>26047766</v>
      </c>
      <c r="D191" s="10" t="s">
        <v>1053</v>
      </c>
      <c r="E191" s="8" t="s">
        <v>853</v>
      </c>
      <c r="F191" t="str">
        <f>IF(COUNTIF('Healthy (TIAB)'!A191:A1085, B191) &gt; 0, "Yes", "No")</f>
        <v>No</v>
      </c>
    </row>
    <row r="192" spans="1:6" ht="32" x14ac:dyDescent="0.2">
      <c r="A192" s="8">
        <v>2016</v>
      </c>
      <c r="B192" s="8">
        <v>27482256</v>
      </c>
      <c r="C192" s="9">
        <f>HYPERLINK(_xlfn.CONCAT("https://pubmed.ncbi.nlm.nih.gov/",B192), B192)</f>
        <v>27482256</v>
      </c>
      <c r="D192" s="10" t="s">
        <v>1054</v>
      </c>
      <c r="E192" s="8" t="s">
        <v>848</v>
      </c>
      <c r="F192" t="str">
        <f>IF(COUNTIF('Healthy (TIAB)'!A192:A1086, B192) &gt; 0, "Yes", "No")</f>
        <v>No</v>
      </c>
    </row>
    <row r="193" spans="1:6" ht="64" x14ac:dyDescent="0.2">
      <c r="A193" s="8">
        <v>2016</v>
      </c>
      <c r="B193" s="8">
        <v>27565734</v>
      </c>
      <c r="C193" s="9">
        <f>HYPERLINK(_xlfn.CONCAT("https://pubmed.ncbi.nlm.nih.gov/",B193), B193)</f>
        <v>27565734</v>
      </c>
      <c r="D193" s="10" t="s">
        <v>1055</v>
      </c>
      <c r="E193" s="8" t="s">
        <v>853</v>
      </c>
      <c r="F193" t="str">
        <f>IF(COUNTIF('Healthy (TIAB)'!A193:A1087, B193) &gt; 0, "Yes", "No")</f>
        <v>No</v>
      </c>
    </row>
    <row r="194" spans="1:6" ht="32" x14ac:dyDescent="0.2">
      <c r="A194" s="8">
        <v>2016</v>
      </c>
      <c r="B194" s="8">
        <v>27614801</v>
      </c>
      <c r="C194" s="9">
        <f>HYPERLINK(_xlfn.CONCAT("https://pubmed.ncbi.nlm.nih.gov/",B194), B194)</f>
        <v>27614801</v>
      </c>
      <c r="D194" s="10" t="s">
        <v>1056</v>
      </c>
      <c r="E194" s="8" t="s">
        <v>851</v>
      </c>
      <c r="F194" t="str">
        <f>IF(COUNTIF('Healthy (TIAB)'!A194:A1088, B194) &gt; 0, "Yes", "No")</f>
        <v>No</v>
      </c>
    </row>
    <row r="195" spans="1:6" ht="32" x14ac:dyDescent="0.2">
      <c r="A195" s="8">
        <v>2016</v>
      </c>
      <c r="B195" s="8">
        <v>28032064</v>
      </c>
      <c r="C195" s="9">
        <f>HYPERLINK(_xlfn.CONCAT("https://pubmed.ncbi.nlm.nih.gov/",B195), B195)</f>
        <v>28032064</v>
      </c>
      <c r="D195" s="10" t="s">
        <v>1057</v>
      </c>
      <c r="E195" s="8" t="s">
        <v>966</v>
      </c>
      <c r="F195" t="str">
        <f>IF(COUNTIF('Healthy (TIAB)'!A195:A1089, B195) &gt; 0, "Yes", "No")</f>
        <v>No</v>
      </c>
    </row>
    <row r="196" spans="1:6" ht="32" x14ac:dyDescent="0.2">
      <c r="A196" s="8">
        <v>2016</v>
      </c>
      <c r="B196" s="8">
        <v>26757835</v>
      </c>
      <c r="C196" s="9">
        <f>HYPERLINK(_xlfn.CONCAT("https://pubmed.ncbi.nlm.nih.gov/",B196), B196)</f>
        <v>26757835</v>
      </c>
      <c r="D196" s="10" t="s">
        <v>1058</v>
      </c>
      <c r="E196" s="8" t="s">
        <v>887</v>
      </c>
      <c r="F196" t="str">
        <f>IF(COUNTIF('Healthy (TIAB)'!A196:A1090, B196) &gt; 0, "Yes", "No")</f>
        <v>No</v>
      </c>
    </row>
    <row r="197" spans="1:6" ht="32" x14ac:dyDescent="0.2">
      <c r="A197" s="8">
        <v>2016</v>
      </c>
      <c r="B197" s="8">
        <v>27658130</v>
      </c>
      <c r="C197" s="9">
        <f>HYPERLINK(_xlfn.CONCAT("https://pubmed.ncbi.nlm.nih.gov/",B197), B197)</f>
        <v>27658130</v>
      </c>
      <c r="D197" s="10" t="s">
        <v>1059</v>
      </c>
      <c r="E197" s="8" t="s">
        <v>1002</v>
      </c>
      <c r="F197" t="str">
        <f>IF(COUNTIF('Healthy (TIAB)'!A197:A1091, B197) &gt; 0, "Yes", "No")</f>
        <v>No</v>
      </c>
    </row>
    <row r="198" spans="1:6" ht="32" x14ac:dyDescent="0.2">
      <c r="A198" s="8">
        <v>2016</v>
      </c>
      <c r="B198" s="8">
        <v>27448155</v>
      </c>
      <c r="C198" s="9">
        <f>HYPERLINK(_xlfn.CONCAT("https://pubmed.ncbi.nlm.nih.gov/",B198), B198)</f>
        <v>27448155</v>
      </c>
      <c r="D198" s="10" t="s">
        <v>567</v>
      </c>
      <c r="E198" s="8" t="s">
        <v>966</v>
      </c>
      <c r="F198" t="str">
        <f>IF(COUNTIF('Healthy (TIAB)'!A198:A1092, B198) &gt; 0, "Yes", "No")</f>
        <v>Yes</v>
      </c>
    </row>
    <row r="199" spans="1:6" ht="16" x14ac:dyDescent="0.2">
      <c r="A199" s="8">
        <v>2016</v>
      </c>
      <c r="B199" s="8">
        <v>27490922</v>
      </c>
      <c r="C199" s="9">
        <f>HYPERLINK(_xlfn.CONCAT("https://pubmed.ncbi.nlm.nih.gov/",B199), B199)</f>
        <v>27490922</v>
      </c>
      <c r="D199" s="10" t="s">
        <v>1060</v>
      </c>
      <c r="E199" s="8" t="s">
        <v>850</v>
      </c>
      <c r="F199" t="str">
        <f>IF(COUNTIF('Healthy (TIAB)'!A199:A1093, B199) &gt; 0, "Yes", "No")</f>
        <v>No</v>
      </c>
    </row>
    <row r="200" spans="1:6" ht="32" x14ac:dyDescent="0.2">
      <c r="A200" s="8">
        <v>2016</v>
      </c>
      <c r="B200" s="8">
        <v>27463412</v>
      </c>
      <c r="C200" s="9">
        <f>HYPERLINK(_xlfn.CONCAT("https://pubmed.ncbi.nlm.nih.gov/",B200), B200)</f>
        <v>27463412</v>
      </c>
      <c r="D200" s="10" t="s">
        <v>170</v>
      </c>
      <c r="E200" s="8" t="s">
        <v>848</v>
      </c>
      <c r="F200" t="str">
        <f>IF(COUNTIF('Healthy (TIAB)'!A200:A1094, B200) &gt; 0, "Yes", "No")</f>
        <v>No</v>
      </c>
    </row>
    <row r="201" spans="1:6" ht="32" x14ac:dyDescent="0.2">
      <c r="A201" s="8">
        <v>2016</v>
      </c>
      <c r="B201" s="8">
        <v>27187447</v>
      </c>
      <c r="C201" s="9">
        <f>HYPERLINK(_xlfn.CONCAT("https://pubmed.ncbi.nlm.nih.gov/",B201), B201)</f>
        <v>27187447</v>
      </c>
      <c r="D201" s="10" t="s">
        <v>1061</v>
      </c>
      <c r="E201" s="8" t="s">
        <v>1025</v>
      </c>
      <c r="F201" t="str">
        <f>IF(COUNTIF('Healthy (TIAB)'!A201:A1095, B201) &gt; 0, "Yes", "No")</f>
        <v>No</v>
      </c>
    </row>
    <row r="202" spans="1:6" ht="32" x14ac:dyDescent="0.2">
      <c r="A202" s="8">
        <v>2016</v>
      </c>
      <c r="B202" s="8">
        <v>27632909</v>
      </c>
      <c r="C202" s="9">
        <f>HYPERLINK(_xlfn.CONCAT("https://pubmed.ncbi.nlm.nih.gov/",B202), B202)</f>
        <v>27632909</v>
      </c>
      <c r="D202" s="10" t="s">
        <v>1062</v>
      </c>
      <c r="E202" s="8" t="s">
        <v>899</v>
      </c>
      <c r="F202" t="str">
        <f>IF(COUNTIF('Healthy (TIAB)'!A202:A1096, B202) &gt; 0, "Yes", "No")</f>
        <v>No</v>
      </c>
    </row>
    <row r="203" spans="1:6" ht="32" x14ac:dyDescent="0.2">
      <c r="A203" s="8">
        <v>2016</v>
      </c>
      <c r="B203" s="8">
        <v>27117144</v>
      </c>
      <c r="C203" s="9">
        <f>HYPERLINK(_xlfn.CONCAT("https://pubmed.ncbi.nlm.nih.gov/",B203), B203)</f>
        <v>27117144</v>
      </c>
      <c r="D203" s="10" t="s">
        <v>1063</v>
      </c>
      <c r="E203" s="8" t="s">
        <v>853</v>
      </c>
      <c r="F203" t="str">
        <f>IF(COUNTIF('Healthy (TIAB)'!A203:A1097, B203) &gt; 0, "Yes", "No")</f>
        <v>No</v>
      </c>
    </row>
    <row r="204" spans="1:6" ht="32" x14ac:dyDescent="0.2">
      <c r="A204" s="8">
        <v>2016</v>
      </c>
      <c r="B204" s="8">
        <v>27903997</v>
      </c>
      <c r="C204" s="9">
        <f>HYPERLINK(_xlfn.CONCAT("https://pubmed.ncbi.nlm.nih.gov/",B204), B204)</f>
        <v>27903997</v>
      </c>
      <c r="D204" s="10" t="s">
        <v>1064</v>
      </c>
      <c r="E204" s="8" t="s">
        <v>853</v>
      </c>
      <c r="F204" t="str">
        <f>IF(COUNTIF('Healthy (TIAB)'!A204:A1098, B204) &gt; 0, "Yes", "No")</f>
        <v>No</v>
      </c>
    </row>
    <row r="205" spans="1:6" ht="32" x14ac:dyDescent="0.2">
      <c r="A205" s="8">
        <v>2016</v>
      </c>
      <c r="B205" s="8">
        <v>27305954</v>
      </c>
      <c r="C205" s="9">
        <f>HYPERLINK(_xlfn.CONCAT("https://pubmed.ncbi.nlm.nih.gov/",B205), B205)</f>
        <v>27305954</v>
      </c>
      <c r="D205" s="10" t="s">
        <v>1065</v>
      </c>
      <c r="E205" s="8" t="s">
        <v>858</v>
      </c>
      <c r="F205" t="str">
        <f>IF(COUNTIF('Healthy (TIAB)'!A205:A1099, B205) &gt; 0, "Yes", "No")</f>
        <v>No</v>
      </c>
    </row>
    <row r="206" spans="1:6" ht="48" x14ac:dyDescent="0.2">
      <c r="A206" s="8">
        <v>2016</v>
      </c>
      <c r="B206" s="8">
        <v>27374222</v>
      </c>
      <c r="C206" s="9">
        <f>HYPERLINK(_xlfn.CONCAT("https://pubmed.ncbi.nlm.nih.gov/",B206), B206)</f>
        <v>27374222</v>
      </c>
      <c r="D206" s="10" t="s">
        <v>1066</v>
      </c>
      <c r="E206" s="8" t="s">
        <v>1034</v>
      </c>
      <c r="F206" t="str">
        <f>IF(COUNTIF('Healthy (TIAB)'!A206:A1100, B206) &gt; 0, "Yes", "No")</f>
        <v>No</v>
      </c>
    </row>
    <row r="207" spans="1:6" ht="16" x14ac:dyDescent="0.2">
      <c r="A207" s="8">
        <v>2016</v>
      </c>
      <c r="B207" s="8">
        <v>27843961</v>
      </c>
      <c r="C207" s="9">
        <f>HYPERLINK(_xlfn.CONCAT("https://pubmed.ncbi.nlm.nih.gov/",B207), B207)</f>
        <v>27843961</v>
      </c>
      <c r="D207" s="10" t="s">
        <v>1067</v>
      </c>
      <c r="E207" s="8" t="s">
        <v>853</v>
      </c>
      <c r="F207" t="str">
        <f>IF(COUNTIF('Healthy (TIAB)'!A207:A1101, B207) &gt; 0, "Yes", "No")</f>
        <v>No</v>
      </c>
    </row>
    <row r="208" spans="1:6" ht="32" x14ac:dyDescent="0.2">
      <c r="A208" s="8">
        <v>2016</v>
      </c>
      <c r="B208" s="8">
        <v>27733252</v>
      </c>
      <c r="C208" s="9">
        <f>HYPERLINK(_xlfn.CONCAT("https://pubmed.ncbi.nlm.nih.gov/",B208), B208)</f>
        <v>27733252</v>
      </c>
      <c r="D208" s="10" t="s">
        <v>171</v>
      </c>
      <c r="E208" s="8" t="s">
        <v>887</v>
      </c>
      <c r="F208" t="str">
        <f>IF(COUNTIF('Healthy (TIAB)'!A208:A1102, B208) &gt; 0, "Yes", "No")</f>
        <v>No</v>
      </c>
    </row>
    <row r="209" spans="1:6" ht="32" x14ac:dyDescent="0.2">
      <c r="A209" s="8">
        <v>2016</v>
      </c>
      <c r="B209" s="8">
        <v>27041244</v>
      </c>
      <c r="C209" s="9">
        <f>HYPERLINK(_xlfn.CONCAT("https://pubmed.ncbi.nlm.nih.gov/",B209), B209)</f>
        <v>27041244</v>
      </c>
      <c r="D209" s="10" t="s">
        <v>399</v>
      </c>
      <c r="E209" s="8" t="s">
        <v>856</v>
      </c>
      <c r="F209" t="str">
        <f>IF(COUNTIF('Healthy (TIAB)'!A209:A1103, B209) &gt; 0, "Yes", "No")</f>
        <v>Yes</v>
      </c>
    </row>
    <row r="210" spans="1:6" ht="32" x14ac:dyDescent="0.2">
      <c r="A210" s="8">
        <v>2016</v>
      </c>
      <c r="B210" s="8">
        <v>26620373</v>
      </c>
      <c r="C210" s="9">
        <f>HYPERLINK(_xlfn.CONCAT("https://pubmed.ncbi.nlm.nih.gov/",B210), B210)</f>
        <v>26620373</v>
      </c>
      <c r="D210" s="10" t="s">
        <v>1068</v>
      </c>
      <c r="E210" s="8" t="s">
        <v>1034</v>
      </c>
      <c r="F210" t="str">
        <f>IF(COUNTIF('Healthy (TIAB)'!A210:A1104, B210) &gt; 0, "Yes", "No")</f>
        <v>No</v>
      </c>
    </row>
    <row r="211" spans="1:6" ht="32" x14ac:dyDescent="0.2">
      <c r="A211" s="8">
        <v>2016</v>
      </c>
      <c r="B211" s="8">
        <v>27105870</v>
      </c>
      <c r="C211" s="9">
        <f>HYPERLINK(_xlfn.CONCAT("https://pubmed.ncbi.nlm.nih.gov/",B211), B211)</f>
        <v>27105870</v>
      </c>
      <c r="D211" s="10" t="s">
        <v>400</v>
      </c>
      <c r="E211" s="8" t="s">
        <v>887</v>
      </c>
      <c r="F211" t="str">
        <f>IF(COUNTIF('Healthy (TIAB)'!A211:A1105, B211) &gt; 0, "Yes", "No")</f>
        <v>Yes</v>
      </c>
    </row>
    <row r="212" spans="1:6" ht="32" x14ac:dyDescent="0.2">
      <c r="A212" s="8">
        <v>2016</v>
      </c>
      <c r="B212" s="8">
        <v>27340931</v>
      </c>
      <c r="C212" s="9">
        <f>HYPERLINK(_xlfn.CONCAT("https://pubmed.ncbi.nlm.nih.gov/",B212), B212)</f>
        <v>27340931</v>
      </c>
      <c r="D212" s="10" t="s">
        <v>1069</v>
      </c>
      <c r="E212" s="8" t="s">
        <v>1070</v>
      </c>
      <c r="F212" t="str">
        <f>IF(COUNTIF('Healthy (TIAB)'!A212:A1106, B212) &gt; 0, "Yes", "No")</f>
        <v>No</v>
      </c>
    </row>
    <row r="213" spans="1:6" ht="32" x14ac:dyDescent="0.2">
      <c r="A213" s="8">
        <v>2016</v>
      </c>
      <c r="B213" s="8">
        <v>27424313</v>
      </c>
      <c r="C213" s="9">
        <f>HYPERLINK(_xlfn.CONCAT("https://pubmed.ncbi.nlm.nih.gov/",B213), B213)</f>
        <v>27424313</v>
      </c>
      <c r="D213" s="10" t="s">
        <v>1071</v>
      </c>
      <c r="E213" s="8" t="s">
        <v>966</v>
      </c>
      <c r="F213" t="str">
        <f>IF(COUNTIF('Healthy (TIAB)'!A213:A1107, B213) &gt; 0, "Yes", "No")</f>
        <v>No</v>
      </c>
    </row>
    <row r="214" spans="1:6" ht="32" x14ac:dyDescent="0.2">
      <c r="A214" s="8">
        <v>2016</v>
      </c>
      <c r="B214" s="8">
        <v>27721230</v>
      </c>
      <c r="C214" s="9">
        <f>HYPERLINK(_xlfn.CONCAT("https://pubmed.ncbi.nlm.nih.gov/",B214), B214)</f>
        <v>27721230</v>
      </c>
      <c r="D214" s="10" t="s">
        <v>1072</v>
      </c>
      <c r="E214" s="8" t="s">
        <v>869</v>
      </c>
      <c r="F214" t="str">
        <f>IF(COUNTIF('Healthy (TIAB)'!A214:A1108, B214) &gt; 0, "Yes", "No")</f>
        <v>No</v>
      </c>
    </row>
    <row r="215" spans="1:6" ht="32" x14ac:dyDescent="0.2">
      <c r="A215" s="8">
        <v>2016</v>
      </c>
      <c r="B215" s="8">
        <v>27578110</v>
      </c>
      <c r="C215" s="9">
        <f>HYPERLINK(_xlfn.CONCAT("https://pubmed.ncbi.nlm.nih.gov/",B215), B215)</f>
        <v>27578110</v>
      </c>
      <c r="D215" s="10" t="s">
        <v>1073</v>
      </c>
      <c r="E215" s="8" t="s">
        <v>851</v>
      </c>
      <c r="F215" t="str">
        <f>IF(COUNTIF('Healthy (TIAB)'!A215:A1109, B215) &gt; 0, "Yes", "No")</f>
        <v>No</v>
      </c>
    </row>
    <row r="216" spans="1:6" ht="32" x14ac:dyDescent="0.2">
      <c r="A216" s="8">
        <v>2016</v>
      </c>
      <c r="B216" s="8">
        <v>27279841</v>
      </c>
      <c r="C216" s="9">
        <f>HYPERLINK(_xlfn.CONCAT("https://pubmed.ncbi.nlm.nih.gov/",B216), B216)</f>
        <v>27279841</v>
      </c>
      <c r="D216" s="10" t="s">
        <v>1074</v>
      </c>
      <c r="E216" s="8" t="s">
        <v>899</v>
      </c>
      <c r="F216" t="str">
        <f>IF(COUNTIF('Healthy (TIAB)'!A216:A1110, B216) &gt; 0, "Yes", "No")</f>
        <v>No</v>
      </c>
    </row>
    <row r="217" spans="1:6" ht="32" x14ac:dyDescent="0.2">
      <c r="A217" s="8">
        <v>2016</v>
      </c>
      <c r="B217" s="8">
        <v>26216648</v>
      </c>
      <c r="C217" s="9">
        <f>HYPERLINK(_xlfn.CONCAT("https://pubmed.ncbi.nlm.nih.gov/",B217), B217)</f>
        <v>26216648</v>
      </c>
      <c r="D217" s="10" t="s">
        <v>1075</v>
      </c>
      <c r="E217" s="8" t="s">
        <v>845</v>
      </c>
      <c r="F217" t="str">
        <f>IF(COUNTIF('Healthy (TIAB)'!A217:A1111, B217) &gt; 0, "Yes", "No")</f>
        <v>No</v>
      </c>
    </row>
    <row r="218" spans="1:6" ht="32" x14ac:dyDescent="0.2">
      <c r="A218" s="8">
        <v>2016</v>
      </c>
      <c r="B218" s="8">
        <v>26892135</v>
      </c>
      <c r="C218" s="9">
        <f>HYPERLINK(_xlfn.CONCAT("https://pubmed.ncbi.nlm.nih.gov/",B218), B218)</f>
        <v>26892135</v>
      </c>
      <c r="D218" s="10" t="s">
        <v>1076</v>
      </c>
      <c r="E218" s="8" t="s">
        <v>845</v>
      </c>
      <c r="F218" t="str">
        <f>IF(COUNTIF('Healthy (TIAB)'!A218:A1112, B218) &gt; 0, "Yes", "No")</f>
        <v>No</v>
      </c>
    </row>
    <row r="219" spans="1:6" ht="32" x14ac:dyDescent="0.2">
      <c r="A219" s="8">
        <v>2016</v>
      </c>
      <c r="B219" s="8">
        <v>27279274</v>
      </c>
      <c r="C219" s="9">
        <f>HYPERLINK(_xlfn.CONCAT("https://pubmed.ncbi.nlm.nih.gov/",B219), B219)</f>
        <v>27279274</v>
      </c>
      <c r="D219" s="10" t="s">
        <v>1077</v>
      </c>
      <c r="E219" s="8" t="s">
        <v>885</v>
      </c>
      <c r="F219" t="str">
        <f>IF(COUNTIF('Healthy (TIAB)'!A219:A1113, B219) &gt; 0, "Yes", "No")</f>
        <v>No</v>
      </c>
    </row>
    <row r="220" spans="1:6" ht="32" x14ac:dyDescent="0.2">
      <c r="A220" s="8">
        <v>2016</v>
      </c>
      <c r="B220" s="8">
        <v>27155920</v>
      </c>
      <c r="C220" s="9">
        <f>HYPERLINK(_xlfn.CONCAT("https://pubmed.ncbi.nlm.nih.gov/",B220), B220)</f>
        <v>27155920</v>
      </c>
      <c r="D220" s="10" t="s">
        <v>1078</v>
      </c>
      <c r="E220" s="8" t="s">
        <v>891</v>
      </c>
      <c r="F220" t="str">
        <f>IF(COUNTIF('Healthy (TIAB)'!A220:A1114, B220) &gt; 0, "Yes", "No")</f>
        <v>No</v>
      </c>
    </row>
    <row r="221" spans="1:6" ht="32" x14ac:dyDescent="0.2">
      <c r="A221" s="8">
        <v>2016</v>
      </c>
      <c r="B221" s="8">
        <v>26518514</v>
      </c>
      <c r="C221" s="9">
        <f>HYPERLINK(_xlfn.CONCAT("https://pubmed.ncbi.nlm.nih.gov/",B221), B221)</f>
        <v>26518514</v>
      </c>
      <c r="D221" s="10" t="s">
        <v>1079</v>
      </c>
      <c r="E221" s="8" t="s">
        <v>845</v>
      </c>
      <c r="F221" t="str">
        <f>IF(COUNTIF('Healthy (TIAB)'!A221:A1115, B221) &gt; 0, "Yes", "No")</f>
        <v>No</v>
      </c>
    </row>
    <row r="222" spans="1:6" ht="32" x14ac:dyDescent="0.2">
      <c r="A222" s="8">
        <v>2016</v>
      </c>
      <c r="B222" s="8">
        <v>27034958</v>
      </c>
      <c r="C222" s="9">
        <f>HYPERLINK(_xlfn.CONCAT("https://pubmed.ncbi.nlm.nih.gov/",B222), B222)</f>
        <v>27034958</v>
      </c>
      <c r="D222" s="10" t="s">
        <v>1080</v>
      </c>
      <c r="E222" s="8" t="s">
        <v>851</v>
      </c>
      <c r="F222" t="str">
        <f>IF(COUNTIF('Healthy (TIAB)'!A222:A1116, B222) &gt; 0, "Yes", "No")</f>
        <v>No</v>
      </c>
    </row>
    <row r="223" spans="1:6" ht="32" x14ac:dyDescent="0.2">
      <c r="A223" s="8">
        <v>2016</v>
      </c>
      <c r="B223" s="8">
        <v>26785711</v>
      </c>
      <c r="C223" s="9">
        <f>HYPERLINK(_xlfn.CONCAT("https://pubmed.ncbi.nlm.nih.gov/",B223), B223)</f>
        <v>26785711</v>
      </c>
      <c r="D223" s="10" t="s">
        <v>651</v>
      </c>
      <c r="E223" s="8" t="s">
        <v>853</v>
      </c>
      <c r="F223" t="str">
        <f>IF(COUNTIF('Healthy (TIAB)'!A223:A1117, B223) &gt; 0, "Yes", "No")</f>
        <v>Yes</v>
      </c>
    </row>
    <row r="224" spans="1:6" ht="32" x14ac:dyDescent="0.2">
      <c r="A224" s="8">
        <v>2016</v>
      </c>
      <c r="B224" s="8">
        <v>27531277</v>
      </c>
      <c r="C224" s="9">
        <f>HYPERLINK(_xlfn.CONCAT("https://pubmed.ncbi.nlm.nih.gov/",B224), B224)</f>
        <v>27531277</v>
      </c>
      <c r="D224" s="10" t="s">
        <v>1081</v>
      </c>
      <c r="E224" s="8" t="s">
        <v>856</v>
      </c>
      <c r="F224" t="str">
        <f>IF(COUNTIF('Healthy (TIAB)'!A224:A1118, B224) &gt; 0, "Yes", "No")</f>
        <v>No</v>
      </c>
    </row>
    <row r="225" spans="1:6" ht="32" x14ac:dyDescent="0.2">
      <c r="A225" s="8">
        <v>2016</v>
      </c>
      <c r="B225" s="8">
        <v>27182493</v>
      </c>
      <c r="C225" s="9">
        <f>HYPERLINK(_xlfn.CONCAT("https://pubmed.ncbi.nlm.nih.gov/",B225), B225)</f>
        <v>27182493</v>
      </c>
      <c r="D225" s="10" t="s">
        <v>1082</v>
      </c>
      <c r="E225" s="8" t="s">
        <v>887</v>
      </c>
      <c r="F225" t="str">
        <f>IF(COUNTIF('Healthy (TIAB)'!A225:A1119, B225) &gt; 0, "Yes", "No")</f>
        <v>No</v>
      </c>
    </row>
    <row r="226" spans="1:6" ht="32" x14ac:dyDescent="0.2">
      <c r="A226" s="8">
        <v>2016</v>
      </c>
      <c r="B226" s="8">
        <v>26714774</v>
      </c>
      <c r="C226" s="9">
        <f>HYPERLINK(_xlfn.CONCAT("https://pubmed.ncbi.nlm.nih.gov/",B226), B226)</f>
        <v>26714774</v>
      </c>
      <c r="D226" s="10" t="s">
        <v>302</v>
      </c>
      <c r="E226" s="8" t="s">
        <v>873</v>
      </c>
      <c r="F226" t="str">
        <f>IF(COUNTIF('Healthy (TIAB)'!A226:A1120, B226) &gt; 0, "Yes", "No")</f>
        <v>Yes</v>
      </c>
    </row>
    <row r="227" spans="1:6" ht="32" x14ac:dyDescent="0.2">
      <c r="A227" s="8">
        <v>2016</v>
      </c>
      <c r="B227" s="8">
        <v>27354650</v>
      </c>
      <c r="C227" s="9">
        <f>HYPERLINK(_xlfn.CONCAT("https://pubmed.ncbi.nlm.nih.gov/",B227), B227)</f>
        <v>27354650</v>
      </c>
      <c r="D227" s="10" t="s">
        <v>1083</v>
      </c>
      <c r="E227" s="8" t="s">
        <v>1084</v>
      </c>
      <c r="F227" t="str">
        <f>IF(COUNTIF('Healthy (TIAB)'!A227:A1121, B227) &gt; 0, "Yes", "No")</f>
        <v>No</v>
      </c>
    </row>
    <row r="228" spans="1:6" ht="32" x14ac:dyDescent="0.2">
      <c r="A228" s="8">
        <v>2016</v>
      </c>
      <c r="B228" s="8">
        <v>27155848</v>
      </c>
      <c r="C228" s="9">
        <f>HYPERLINK(_xlfn.CONCAT("https://pubmed.ncbi.nlm.nih.gov/",B228), B228)</f>
        <v>27155848</v>
      </c>
      <c r="D228" s="10" t="s">
        <v>1085</v>
      </c>
      <c r="E228" s="8" t="s">
        <v>845</v>
      </c>
      <c r="F228" t="str">
        <f>IF(COUNTIF('Healthy (TIAB)'!A228:A1122, B228) &gt; 0, "Yes", "No")</f>
        <v>No</v>
      </c>
    </row>
    <row r="229" spans="1:6" ht="32" x14ac:dyDescent="0.2">
      <c r="A229" s="8">
        <v>2016</v>
      </c>
      <c r="B229" s="8">
        <v>26679630</v>
      </c>
      <c r="C229" s="9">
        <f>HYPERLINK(_xlfn.CONCAT("https://pubmed.ncbi.nlm.nih.gov/",B229), B229)</f>
        <v>26679630</v>
      </c>
      <c r="D229" s="10" t="s">
        <v>650</v>
      </c>
      <c r="E229" s="8" t="s">
        <v>856</v>
      </c>
      <c r="F229" t="str">
        <f>IF(COUNTIF('Healthy (TIAB)'!A229:A1123, B229) &gt; 0, "Yes", "No")</f>
        <v>Yes</v>
      </c>
    </row>
    <row r="230" spans="1:6" ht="32" x14ac:dyDescent="0.2">
      <c r="A230" s="8">
        <v>2015</v>
      </c>
      <c r="B230" s="8">
        <v>24973862</v>
      </c>
      <c r="C230" s="9">
        <f>HYPERLINK(_xlfn.CONCAT("https://pubmed.ncbi.nlm.nih.gov/",B230), B230)</f>
        <v>24973862</v>
      </c>
      <c r="D230" s="10" t="s">
        <v>1086</v>
      </c>
      <c r="E230" s="8" t="s">
        <v>887</v>
      </c>
      <c r="F230" t="str">
        <f>IF(COUNTIF('Healthy (TIAB)'!A230:A1124, B230) &gt; 0, "Yes", "No")</f>
        <v>No</v>
      </c>
    </row>
    <row r="231" spans="1:6" ht="48" x14ac:dyDescent="0.2">
      <c r="A231" s="8">
        <v>2015</v>
      </c>
      <c r="B231" s="8">
        <v>26226139</v>
      </c>
      <c r="C231" s="9">
        <f>HYPERLINK(_xlfn.CONCAT("https://pubmed.ncbi.nlm.nih.gov/",B231), B231)</f>
        <v>26226139</v>
      </c>
      <c r="D231" s="10" t="s">
        <v>1087</v>
      </c>
      <c r="E231" s="8" t="s">
        <v>856</v>
      </c>
      <c r="F231" t="str">
        <f>IF(COUNTIF('Healthy (TIAB)'!A231:A1125, B231) &gt; 0, "Yes", "No")</f>
        <v>No</v>
      </c>
    </row>
    <row r="232" spans="1:6" ht="32" x14ac:dyDescent="0.2">
      <c r="A232" s="8">
        <v>2015</v>
      </c>
      <c r="B232" s="8">
        <v>26272871</v>
      </c>
      <c r="C232" s="9">
        <f>HYPERLINK(_xlfn.CONCAT("https://pubmed.ncbi.nlm.nih.gov/",B232), B232)</f>
        <v>26272871</v>
      </c>
      <c r="D232" s="10" t="s">
        <v>1088</v>
      </c>
      <c r="E232" s="8" t="s">
        <v>1009</v>
      </c>
      <c r="F232" t="str">
        <f>IF(COUNTIF('Healthy (TIAB)'!A232:A1126, B232) &gt; 0, "Yes", "No")</f>
        <v>No</v>
      </c>
    </row>
    <row r="233" spans="1:6" ht="16" x14ac:dyDescent="0.2">
      <c r="A233" s="8">
        <v>2015</v>
      </c>
      <c r="B233" s="8">
        <v>26078579</v>
      </c>
      <c r="C233" s="9">
        <f>HYPERLINK(_xlfn.CONCAT("https://pubmed.ncbi.nlm.nih.gov/",B233), B233)</f>
        <v>26078579</v>
      </c>
      <c r="D233" s="10" t="s">
        <v>1089</v>
      </c>
      <c r="E233" s="8" t="s">
        <v>853</v>
      </c>
      <c r="F233" t="str">
        <f>IF(COUNTIF('Healthy (TIAB)'!A233:A1127, B233) &gt; 0, "Yes", "No")</f>
        <v>No</v>
      </c>
    </row>
    <row r="234" spans="1:6" ht="32" x14ac:dyDescent="0.2">
      <c r="A234" s="8">
        <v>2015</v>
      </c>
      <c r="B234" s="8">
        <v>26296857</v>
      </c>
      <c r="C234" s="9">
        <f>HYPERLINK(_xlfn.CONCAT("https://pubmed.ncbi.nlm.nih.gov/",B234), B234)</f>
        <v>26296857</v>
      </c>
      <c r="D234" s="10" t="s">
        <v>1090</v>
      </c>
      <c r="E234" s="8" t="s">
        <v>1002</v>
      </c>
      <c r="F234" t="str">
        <f>IF(COUNTIF('Healthy (TIAB)'!A234:A1128, B234) &gt; 0, "Yes", "No")</f>
        <v>No</v>
      </c>
    </row>
    <row r="235" spans="1:6" ht="32" x14ac:dyDescent="0.2">
      <c r="A235" s="8">
        <v>2015</v>
      </c>
      <c r="B235" s="8">
        <v>26262712</v>
      </c>
      <c r="C235" s="9">
        <f>HYPERLINK(_xlfn.CONCAT("https://pubmed.ncbi.nlm.nih.gov/",B235), B235)</f>
        <v>26262712</v>
      </c>
      <c r="D235" s="10" t="s">
        <v>1091</v>
      </c>
      <c r="E235" s="8" t="s">
        <v>858</v>
      </c>
      <c r="F235" t="str">
        <f>IF(COUNTIF('Healthy (TIAB)'!A235:A1129, B235) &gt; 0, "Yes", "No")</f>
        <v>No</v>
      </c>
    </row>
    <row r="236" spans="1:6" ht="32" x14ac:dyDescent="0.2">
      <c r="A236" s="8">
        <v>2015</v>
      </c>
      <c r="B236" s="8">
        <v>25771388</v>
      </c>
      <c r="C236" s="9">
        <f>HYPERLINK(_xlfn.CONCAT("https://pubmed.ncbi.nlm.nih.gov/",B236), B236)</f>
        <v>25771388</v>
      </c>
      <c r="D236" s="10" t="s">
        <v>1092</v>
      </c>
      <c r="E236" s="8" t="s">
        <v>850</v>
      </c>
      <c r="F236" t="str">
        <f>IF(COUNTIF('Healthy (TIAB)'!A236:A1130, B236) &gt; 0, "Yes", "No")</f>
        <v>No</v>
      </c>
    </row>
    <row r="237" spans="1:6" ht="32" x14ac:dyDescent="0.2">
      <c r="A237" s="8">
        <v>2015</v>
      </c>
      <c r="B237" s="8">
        <v>26109192</v>
      </c>
      <c r="C237" s="9">
        <f>HYPERLINK(_xlfn.CONCAT("https://pubmed.ncbi.nlm.nih.gov/",B237), B237)</f>
        <v>26109192</v>
      </c>
      <c r="D237" s="10" t="s">
        <v>443</v>
      </c>
      <c r="E237" s="8" t="s">
        <v>845</v>
      </c>
      <c r="F237" t="str">
        <f>IF(COUNTIF('Healthy (TIAB)'!A237:A1131, B237) &gt; 0, "Yes", "No")</f>
        <v>Yes</v>
      </c>
    </row>
    <row r="238" spans="1:6" ht="32" x14ac:dyDescent="0.2">
      <c r="A238" s="8">
        <v>2015</v>
      </c>
      <c r="B238" s="8">
        <v>25195547</v>
      </c>
      <c r="C238" s="9">
        <f>HYPERLINK(_xlfn.CONCAT("https://pubmed.ncbi.nlm.nih.gov/",B238), B238)</f>
        <v>25195547</v>
      </c>
      <c r="D238" s="10" t="s">
        <v>1093</v>
      </c>
      <c r="E238" s="8" t="s">
        <v>891</v>
      </c>
      <c r="F238" t="str">
        <f>IF(COUNTIF('Healthy (TIAB)'!A238:A1132, B238) &gt; 0, "Yes", "No")</f>
        <v>No</v>
      </c>
    </row>
    <row r="239" spans="1:6" ht="32" x14ac:dyDescent="0.2">
      <c r="A239" s="8">
        <v>2015</v>
      </c>
      <c r="B239" s="8">
        <v>25701338</v>
      </c>
      <c r="C239" s="9">
        <f>HYPERLINK(_xlfn.CONCAT("https://pubmed.ncbi.nlm.nih.gov/",B239), B239)</f>
        <v>25701338</v>
      </c>
      <c r="D239" s="10" t="s">
        <v>1094</v>
      </c>
      <c r="E239" s="8" t="s">
        <v>851</v>
      </c>
      <c r="F239" t="str">
        <f>IF(COUNTIF('Healthy (TIAB)'!A239:A1133, B239) &gt; 0, "Yes", "No")</f>
        <v>No</v>
      </c>
    </row>
    <row r="240" spans="1:6" ht="32" x14ac:dyDescent="0.2">
      <c r="A240" s="8">
        <v>2015</v>
      </c>
      <c r="B240" s="8">
        <v>25132379</v>
      </c>
      <c r="C240" s="9">
        <f>HYPERLINK(_xlfn.CONCAT("https://pubmed.ncbi.nlm.nih.gov/",B240), B240)</f>
        <v>25132379</v>
      </c>
      <c r="D240" s="10" t="s">
        <v>1095</v>
      </c>
      <c r="E240" s="8" t="s">
        <v>1016</v>
      </c>
      <c r="F240" t="str">
        <f>IF(COUNTIF('Healthy (TIAB)'!A240:A1134, B240) &gt; 0, "Yes", "No")</f>
        <v>No</v>
      </c>
    </row>
    <row r="241" spans="1:6" ht="32" x14ac:dyDescent="0.2">
      <c r="A241" s="8">
        <v>2015</v>
      </c>
      <c r="B241" s="8">
        <v>26666303</v>
      </c>
      <c r="C241" s="9">
        <f>HYPERLINK(_xlfn.CONCAT("https://pubmed.ncbi.nlm.nih.gov/",B241), B241)</f>
        <v>26666303</v>
      </c>
      <c r="D241" s="10" t="s">
        <v>168</v>
      </c>
      <c r="E241" s="8" t="s">
        <v>897</v>
      </c>
      <c r="F241" t="str">
        <f>IF(COUNTIF('Healthy (TIAB)'!A241:A1135, B241) &gt; 0, "Yes", "No")</f>
        <v>No</v>
      </c>
    </row>
    <row r="242" spans="1:6" ht="32" x14ac:dyDescent="0.2">
      <c r="A242" s="8">
        <v>2015</v>
      </c>
      <c r="B242" s="8">
        <v>26631058</v>
      </c>
      <c r="C242" s="9">
        <f>HYPERLINK(_xlfn.CONCAT("https://pubmed.ncbi.nlm.nih.gov/",B242), B242)</f>
        <v>26631058</v>
      </c>
      <c r="D242" s="10" t="s">
        <v>1096</v>
      </c>
      <c r="E242" s="8" t="s">
        <v>856</v>
      </c>
      <c r="F242" t="str">
        <f>IF(COUNTIF('Healthy (TIAB)'!A242:A1136, B242) &gt; 0, "Yes", "No")</f>
        <v>No</v>
      </c>
    </row>
    <row r="243" spans="1:6" ht="16" x14ac:dyDescent="0.2">
      <c r="A243" s="8">
        <v>2015</v>
      </c>
      <c r="B243" s="8">
        <v>25933487</v>
      </c>
      <c r="C243" s="9">
        <f>HYPERLINK(_xlfn.CONCAT("https://pubmed.ncbi.nlm.nih.gov/",B243), B243)</f>
        <v>25933487</v>
      </c>
      <c r="D243" s="10" t="s">
        <v>1097</v>
      </c>
      <c r="E243" s="8" t="s">
        <v>899</v>
      </c>
      <c r="F243" t="str">
        <f>IF(COUNTIF('Healthy (TIAB)'!A243:A1137, B243) &gt; 0, "Yes", "No")</f>
        <v>No</v>
      </c>
    </row>
    <row r="244" spans="1:6" ht="32" x14ac:dyDescent="0.2">
      <c r="A244" s="8">
        <v>2015</v>
      </c>
      <c r="B244" s="8">
        <v>25771840</v>
      </c>
      <c r="C244" s="9">
        <f>HYPERLINK(_xlfn.CONCAT("https://pubmed.ncbi.nlm.nih.gov/",B244), B244)</f>
        <v>25771840</v>
      </c>
      <c r="D244" s="10" t="s">
        <v>1098</v>
      </c>
      <c r="E244" s="8" t="s">
        <v>873</v>
      </c>
      <c r="F244" t="str">
        <f>IF(COUNTIF('Healthy (TIAB)'!A244:A1138, B244) &gt; 0, "Yes", "No")</f>
        <v>No</v>
      </c>
    </row>
    <row r="245" spans="1:6" ht="32" x14ac:dyDescent="0.2">
      <c r="A245" s="8">
        <v>2015</v>
      </c>
      <c r="B245" s="8">
        <v>26089878</v>
      </c>
      <c r="C245" s="9">
        <f>HYPERLINK(_xlfn.CONCAT("https://pubmed.ncbi.nlm.nih.gov/",B245), B245)</f>
        <v>26089878</v>
      </c>
      <c r="D245" s="10" t="s">
        <v>1099</v>
      </c>
      <c r="E245" s="8" t="s">
        <v>845</v>
      </c>
      <c r="F245" t="str">
        <f>IF(COUNTIF('Healthy (TIAB)'!A245:A1139, B245) &gt; 0, "Yes", "No")</f>
        <v>No</v>
      </c>
    </row>
    <row r="246" spans="1:6" ht="16" x14ac:dyDescent="0.2">
      <c r="A246" s="8">
        <v>2015</v>
      </c>
      <c r="B246" s="8">
        <v>26468477</v>
      </c>
      <c r="C246" s="9">
        <f>HYPERLINK(_xlfn.CONCAT("https://pubmed.ncbi.nlm.nih.gov/",B246), B246)</f>
        <v>26468477</v>
      </c>
      <c r="D246" s="10" t="s">
        <v>1100</v>
      </c>
      <c r="E246" s="8" t="s">
        <v>1025</v>
      </c>
      <c r="F246" t="str">
        <f>IF(COUNTIF('Healthy (TIAB)'!A246:A1140, B246) &gt; 0, "Yes", "No")</f>
        <v>No</v>
      </c>
    </row>
    <row r="247" spans="1:6" ht="32" x14ac:dyDescent="0.2">
      <c r="A247" s="8">
        <v>2015</v>
      </c>
      <c r="B247" s="8">
        <v>26312252</v>
      </c>
      <c r="C247" s="9">
        <f>HYPERLINK(_xlfn.CONCAT("https://pubmed.ncbi.nlm.nih.gov/",B247), B247)</f>
        <v>26312252</v>
      </c>
      <c r="D247" s="10" t="s">
        <v>1101</v>
      </c>
      <c r="E247" s="8" t="s">
        <v>851</v>
      </c>
      <c r="F247" t="str">
        <f>IF(COUNTIF('Healthy (TIAB)'!A247:A1141, B247) &gt; 0, "Yes", "No")</f>
        <v>No</v>
      </c>
    </row>
    <row r="248" spans="1:6" ht="32" x14ac:dyDescent="0.2">
      <c r="A248" s="8">
        <v>2015</v>
      </c>
      <c r="B248" s="8">
        <v>26074314</v>
      </c>
      <c r="C248" s="9">
        <f>HYPERLINK(_xlfn.CONCAT("https://pubmed.ncbi.nlm.nih.gov/",B248), B248)</f>
        <v>26074314</v>
      </c>
      <c r="D248" s="10" t="s">
        <v>1102</v>
      </c>
      <c r="E248" s="8" t="s">
        <v>887</v>
      </c>
      <c r="F248" t="str">
        <f>IF(COUNTIF('Healthy (TIAB)'!A248:A1142, B248) &gt; 0, "Yes", "No")</f>
        <v>No</v>
      </c>
    </row>
    <row r="249" spans="1:6" ht="32" x14ac:dyDescent="0.2">
      <c r="A249" s="8">
        <v>2015</v>
      </c>
      <c r="B249" s="8">
        <v>25216712</v>
      </c>
      <c r="C249" s="9">
        <f>HYPERLINK(_xlfn.CONCAT("https://pubmed.ncbi.nlm.nih.gov/",B249), B249)</f>
        <v>25216712</v>
      </c>
      <c r="D249" s="10" t="s">
        <v>1103</v>
      </c>
      <c r="E249" s="8" t="s">
        <v>1025</v>
      </c>
      <c r="F249" t="str">
        <f>IF(COUNTIF('Healthy (TIAB)'!A249:A1143, B249) &gt; 0, "Yes", "No")</f>
        <v>No</v>
      </c>
    </row>
    <row r="250" spans="1:6" ht="32" x14ac:dyDescent="0.2">
      <c r="A250" s="8">
        <v>2015</v>
      </c>
      <c r="B250" s="8">
        <v>26537218</v>
      </c>
      <c r="C250" s="9">
        <f>HYPERLINK(_xlfn.CONCAT("https://pubmed.ncbi.nlm.nih.gov/",B250), B250)</f>
        <v>26537218</v>
      </c>
      <c r="D250" s="10" t="s">
        <v>167</v>
      </c>
      <c r="E250" s="8" t="s">
        <v>899</v>
      </c>
      <c r="F250" t="str">
        <f>IF(COUNTIF('Healthy (TIAB)'!A250:A1144, B250) &gt; 0, "Yes", "No")</f>
        <v>No</v>
      </c>
    </row>
    <row r="251" spans="1:6" ht="32" x14ac:dyDescent="0.2">
      <c r="A251" s="8">
        <v>2015</v>
      </c>
      <c r="B251" s="8">
        <v>26019023</v>
      </c>
      <c r="C251" s="9">
        <f>HYPERLINK(_xlfn.CONCAT("https://pubmed.ncbi.nlm.nih.gov/",B251), B251)</f>
        <v>26019023</v>
      </c>
      <c r="D251" s="10" t="s">
        <v>1104</v>
      </c>
      <c r="E251" s="8" t="s">
        <v>899</v>
      </c>
      <c r="F251" t="str">
        <f>IF(COUNTIF('Healthy (TIAB)'!A251:A1145, B251) &gt; 0, "Yes", "No")</f>
        <v>No</v>
      </c>
    </row>
    <row r="252" spans="1:6" ht="16" x14ac:dyDescent="0.2">
      <c r="A252" s="8">
        <v>2015</v>
      </c>
      <c r="B252" s="8">
        <v>25636157</v>
      </c>
      <c r="C252" s="9">
        <f>HYPERLINK(_xlfn.CONCAT("https://pubmed.ncbi.nlm.nih.gov/",B252), B252)</f>
        <v>25636157</v>
      </c>
      <c r="D252" s="10" t="s">
        <v>1105</v>
      </c>
      <c r="E252" s="8" t="s">
        <v>845</v>
      </c>
      <c r="F252" t="str">
        <f>IF(COUNTIF('Healthy (TIAB)'!A252:A1146, B252) &gt; 0, "Yes", "No")</f>
        <v>No</v>
      </c>
    </row>
    <row r="253" spans="1:6" ht="16" x14ac:dyDescent="0.2">
      <c r="A253" s="8">
        <v>2015</v>
      </c>
      <c r="B253" s="8">
        <v>25971815</v>
      </c>
      <c r="C253" s="9">
        <f>HYPERLINK(_xlfn.CONCAT("https://pubmed.ncbi.nlm.nih.gov/",B253), B253)</f>
        <v>25971815</v>
      </c>
      <c r="D253" s="10" t="s">
        <v>394</v>
      </c>
      <c r="E253" s="8" t="s">
        <v>845</v>
      </c>
      <c r="F253" t="str">
        <f>IF(COUNTIF('Healthy (TIAB)'!A253:A1147, B253) &gt; 0, "Yes", "No")</f>
        <v>Yes</v>
      </c>
    </row>
    <row r="254" spans="1:6" ht="32" x14ac:dyDescent="0.2">
      <c r="A254" s="8">
        <v>2015</v>
      </c>
      <c r="B254" s="8">
        <v>25689563</v>
      </c>
      <c r="C254" s="9">
        <f>HYPERLINK(_xlfn.CONCAT("https://pubmed.ncbi.nlm.nih.gov/",B254), B254)</f>
        <v>25689563</v>
      </c>
      <c r="D254" s="10" t="s">
        <v>163</v>
      </c>
      <c r="E254" s="8" t="s">
        <v>899</v>
      </c>
      <c r="F254" t="str">
        <f>IF(COUNTIF('Healthy (TIAB)'!A254:A1148, B254) &gt; 0, "Yes", "No")</f>
        <v>No</v>
      </c>
    </row>
    <row r="255" spans="1:6" ht="16" x14ac:dyDescent="0.2">
      <c r="A255" s="8">
        <v>2015</v>
      </c>
      <c r="B255" s="8">
        <v>25394692</v>
      </c>
      <c r="C255" s="9">
        <f>HYPERLINK(_xlfn.CONCAT("https://pubmed.ncbi.nlm.nih.gov/",B255), B255)</f>
        <v>25394692</v>
      </c>
      <c r="D255" s="10" t="s">
        <v>1106</v>
      </c>
      <c r="E255" s="8" t="s">
        <v>853</v>
      </c>
      <c r="F255" t="str">
        <f>IF(COUNTIF('Healthy (TIAB)'!A255:A1149, B255) &gt; 0, "Yes", "No")</f>
        <v>No</v>
      </c>
    </row>
    <row r="256" spans="1:6" ht="32" x14ac:dyDescent="0.2">
      <c r="A256" s="8">
        <v>2015</v>
      </c>
      <c r="B256" s="8">
        <v>26076828</v>
      </c>
      <c r="C256" s="9">
        <f>HYPERLINK(_xlfn.CONCAT("https://pubmed.ncbi.nlm.nih.gov/",B256), B256)</f>
        <v>26076828</v>
      </c>
      <c r="D256" s="10" t="s">
        <v>1107</v>
      </c>
      <c r="E256" s="8" t="s">
        <v>851</v>
      </c>
      <c r="F256" t="str">
        <f>IF(COUNTIF('Healthy (TIAB)'!A256:A1150, B256) &gt; 0, "Yes", "No")</f>
        <v>No</v>
      </c>
    </row>
    <row r="257" spans="1:6" ht="32" x14ac:dyDescent="0.2">
      <c r="A257" s="8">
        <v>2015</v>
      </c>
      <c r="B257" s="8">
        <v>25248358</v>
      </c>
      <c r="C257" s="9">
        <f>HYPERLINK(_xlfn.CONCAT("https://pubmed.ncbi.nlm.nih.gov/",B257), B257)</f>
        <v>25248358</v>
      </c>
      <c r="D257" s="10" t="s">
        <v>1108</v>
      </c>
      <c r="E257" s="8" t="s">
        <v>845</v>
      </c>
      <c r="F257" t="str">
        <f>IF(COUNTIF('Healthy (TIAB)'!A257:A1151, B257) &gt; 0, "Yes", "No")</f>
        <v>No</v>
      </c>
    </row>
    <row r="258" spans="1:6" ht="32" x14ac:dyDescent="0.2">
      <c r="A258" s="8">
        <v>2015</v>
      </c>
      <c r="B258" s="8">
        <v>28356841</v>
      </c>
      <c r="C258" s="9">
        <f>HYPERLINK(_xlfn.CONCAT("https://pubmed.ncbi.nlm.nih.gov/",B258), B258)</f>
        <v>28356841</v>
      </c>
      <c r="D258" s="10" t="s">
        <v>597</v>
      </c>
      <c r="E258" s="8" t="s">
        <v>853</v>
      </c>
      <c r="F258" t="str">
        <f>IF(COUNTIF('Healthy (TIAB)'!A258:A1152, B258) &gt; 0, "Yes", "No")</f>
        <v>Yes</v>
      </c>
    </row>
    <row r="259" spans="1:6" ht="32" x14ac:dyDescent="0.2">
      <c r="A259" s="8">
        <v>2015</v>
      </c>
      <c r="B259" s="8">
        <v>25932792</v>
      </c>
      <c r="C259" s="9">
        <f>HYPERLINK(_xlfn.CONCAT("https://pubmed.ncbi.nlm.nih.gov/",B259), B259)</f>
        <v>25932792</v>
      </c>
      <c r="D259" s="10" t="s">
        <v>1109</v>
      </c>
      <c r="E259" s="8" t="s">
        <v>893</v>
      </c>
      <c r="F259" t="str">
        <f>IF(COUNTIF('Healthy (TIAB)'!A259:A1153, B259) &gt; 0, "Yes", "No")</f>
        <v>No</v>
      </c>
    </row>
    <row r="260" spans="1:6" ht="32" x14ac:dyDescent="0.2">
      <c r="A260" s="8">
        <v>2015</v>
      </c>
      <c r="B260" s="8">
        <v>26085515</v>
      </c>
      <c r="C260" s="9">
        <f>HYPERLINK(_xlfn.CONCAT("https://pubmed.ncbi.nlm.nih.gov/",B260), B260)</f>
        <v>26085515</v>
      </c>
      <c r="D260" s="10" t="s">
        <v>395</v>
      </c>
      <c r="E260" s="8" t="s">
        <v>851</v>
      </c>
      <c r="F260" t="str">
        <f>IF(COUNTIF('Healthy (TIAB)'!A260:A1154, B260) &gt; 0, "Yes", "No")</f>
        <v>Yes</v>
      </c>
    </row>
    <row r="261" spans="1:6" ht="16" x14ac:dyDescent="0.2">
      <c r="A261" s="8">
        <v>2015</v>
      </c>
      <c r="B261" s="8">
        <v>25201887</v>
      </c>
      <c r="C261" s="9">
        <f>HYPERLINK(_xlfn.CONCAT("https://pubmed.ncbi.nlm.nih.gov/",B261), B261)</f>
        <v>25201887</v>
      </c>
      <c r="D261" s="10" t="s">
        <v>1110</v>
      </c>
      <c r="E261" s="8" t="s">
        <v>1025</v>
      </c>
      <c r="F261" t="str">
        <f>IF(COUNTIF('Healthy (TIAB)'!A261:A1155, B261) &gt; 0, "Yes", "No")</f>
        <v>No</v>
      </c>
    </row>
    <row r="262" spans="1:6" ht="32" x14ac:dyDescent="0.2">
      <c r="A262" s="8">
        <v>2015</v>
      </c>
      <c r="B262" s="8">
        <v>26016867</v>
      </c>
      <c r="C262" s="9">
        <f>HYPERLINK(_xlfn.CONCAT("https://pubmed.ncbi.nlm.nih.gov/",B262), B262)</f>
        <v>26016867</v>
      </c>
      <c r="D262" s="10" t="s">
        <v>165</v>
      </c>
      <c r="E262" s="8" t="s">
        <v>851</v>
      </c>
      <c r="F262" t="str">
        <f>IF(COUNTIF('Healthy (TIAB)'!A262:A1156, B262) &gt; 0, "Yes", "No")</f>
        <v>No</v>
      </c>
    </row>
    <row r="263" spans="1:6" ht="32" x14ac:dyDescent="0.2">
      <c r="A263" s="8">
        <v>2015</v>
      </c>
      <c r="B263" s="8">
        <v>26504524</v>
      </c>
      <c r="C263" s="9">
        <f>HYPERLINK(_xlfn.CONCAT("https://pubmed.ncbi.nlm.nih.gov/",B263), B263)</f>
        <v>26504524</v>
      </c>
      <c r="D263" s="10" t="s">
        <v>1111</v>
      </c>
      <c r="E263" s="8" t="s">
        <v>900</v>
      </c>
      <c r="F263" t="str">
        <f>IF(COUNTIF('Healthy (TIAB)'!A263:A1157, B263) &gt; 0, "Yes", "No")</f>
        <v>No</v>
      </c>
    </row>
    <row r="264" spans="1:6" ht="32" x14ac:dyDescent="0.2">
      <c r="A264" s="8">
        <v>2015</v>
      </c>
      <c r="B264" s="8">
        <v>25861421</v>
      </c>
      <c r="C264" s="9">
        <f>HYPERLINK(_xlfn.CONCAT("https://pubmed.ncbi.nlm.nih.gov/",B264), B264)</f>
        <v>25861421</v>
      </c>
      <c r="D264" s="10" t="s">
        <v>1112</v>
      </c>
      <c r="E264" s="8" t="s">
        <v>851</v>
      </c>
      <c r="F264" t="str">
        <f>IF(COUNTIF('Healthy (TIAB)'!A264:A1158, B264) &gt; 0, "Yes", "No")</f>
        <v>No</v>
      </c>
    </row>
    <row r="265" spans="1:6" ht="32" x14ac:dyDescent="0.2">
      <c r="A265" s="8">
        <v>2015</v>
      </c>
      <c r="B265" s="8">
        <v>26561628</v>
      </c>
      <c r="C265" s="9">
        <f>HYPERLINK(_xlfn.CONCAT("https://pubmed.ncbi.nlm.nih.gov/",B265), B265)</f>
        <v>26561628</v>
      </c>
      <c r="D265" s="10" t="s">
        <v>1113</v>
      </c>
      <c r="E265" s="8" t="s">
        <v>845</v>
      </c>
      <c r="F265" t="str">
        <f>IF(COUNTIF('Healthy (TIAB)'!A265:A1159, B265) &gt; 0, "Yes", "No")</f>
        <v>No</v>
      </c>
    </row>
    <row r="266" spans="1:6" ht="32" x14ac:dyDescent="0.2">
      <c r="A266" s="8">
        <v>2015</v>
      </c>
      <c r="B266" s="8">
        <v>25759102</v>
      </c>
      <c r="C266" s="9">
        <f>HYPERLINK(_xlfn.CONCAT("https://pubmed.ncbi.nlm.nih.gov/",B266), B266)</f>
        <v>25759102</v>
      </c>
      <c r="D266" s="10" t="s">
        <v>1114</v>
      </c>
      <c r="E266" s="8" t="s">
        <v>1002</v>
      </c>
      <c r="F266" t="str">
        <f>IF(COUNTIF('Healthy (TIAB)'!A266:A1160, B266) &gt; 0, "Yes", "No")</f>
        <v>No</v>
      </c>
    </row>
    <row r="267" spans="1:6" ht="32" x14ac:dyDescent="0.2">
      <c r="A267" s="8">
        <v>2015</v>
      </c>
      <c r="B267" s="8">
        <v>26073395</v>
      </c>
      <c r="C267" s="9">
        <f>HYPERLINK(_xlfn.CONCAT("https://pubmed.ncbi.nlm.nih.gov/",B267), B267)</f>
        <v>26073395</v>
      </c>
      <c r="D267" s="10" t="s">
        <v>1115</v>
      </c>
      <c r="E267" s="8" t="s">
        <v>862</v>
      </c>
      <c r="F267" t="str">
        <f>IF(COUNTIF('Healthy (TIAB)'!A267:A1161, B267) &gt; 0, "Yes", "No")</f>
        <v>No</v>
      </c>
    </row>
    <row r="268" spans="1:6" ht="32" x14ac:dyDescent="0.2">
      <c r="A268" s="8">
        <v>2015</v>
      </c>
      <c r="B268" s="8">
        <v>25933490</v>
      </c>
      <c r="C268" s="9">
        <f>HYPERLINK(_xlfn.CONCAT("https://pubmed.ncbi.nlm.nih.gov/",B268), B268)</f>
        <v>25933490</v>
      </c>
      <c r="D268" s="10" t="s">
        <v>1116</v>
      </c>
      <c r="E268" s="8" t="s">
        <v>858</v>
      </c>
      <c r="F268" t="str">
        <f>IF(COUNTIF('Healthy (TIAB)'!A268:A1162, B268) &gt; 0, "Yes", "No")</f>
        <v>No</v>
      </c>
    </row>
    <row r="269" spans="1:6" ht="32" x14ac:dyDescent="0.2">
      <c r="A269" s="8">
        <v>2015</v>
      </c>
      <c r="B269" s="8">
        <v>26316434</v>
      </c>
      <c r="C269" s="9">
        <f>HYPERLINK(_xlfn.CONCAT("https://pubmed.ncbi.nlm.nih.gov/",B269), B269)</f>
        <v>26316434</v>
      </c>
      <c r="D269" s="10" t="s">
        <v>1117</v>
      </c>
      <c r="E269" s="8" t="s">
        <v>848</v>
      </c>
      <c r="F269" t="str">
        <f>IF(COUNTIF('Healthy (TIAB)'!A269:A1163, B269) &gt; 0, "Yes", "No")</f>
        <v>No</v>
      </c>
    </row>
    <row r="270" spans="1:6" ht="32" x14ac:dyDescent="0.2">
      <c r="A270" s="8">
        <v>2015</v>
      </c>
      <c r="B270" s="8">
        <v>26687697</v>
      </c>
      <c r="C270" s="9">
        <f>HYPERLINK(_xlfn.CONCAT("https://pubmed.ncbi.nlm.nih.gov/",B270), B270)</f>
        <v>26687697</v>
      </c>
      <c r="D270" s="10" t="s">
        <v>1118</v>
      </c>
      <c r="E270" s="8" t="s">
        <v>851</v>
      </c>
      <c r="F270" t="str">
        <f>IF(COUNTIF('Healthy (TIAB)'!A270:A1164, B270) &gt; 0, "Yes", "No")</f>
        <v>No</v>
      </c>
    </row>
    <row r="271" spans="1:6" ht="32" x14ac:dyDescent="0.2">
      <c r="A271" s="8">
        <v>2015</v>
      </c>
      <c r="B271" s="8">
        <v>26222126</v>
      </c>
      <c r="C271" s="9">
        <f>HYPERLINK(_xlfn.CONCAT("https://pubmed.ncbi.nlm.nih.gov/",B271), B271)</f>
        <v>26222126</v>
      </c>
      <c r="D271" s="10" t="s">
        <v>1119</v>
      </c>
      <c r="E271" s="8" t="s">
        <v>845</v>
      </c>
      <c r="F271" t="str">
        <f>IF(COUNTIF('Healthy (TIAB)'!A271:A1165, B271) &gt; 0, "Yes", "No")</f>
        <v>No</v>
      </c>
    </row>
    <row r="272" spans="1:6" ht="32" x14ac:dyDescent="0.2">
      <c r="A272" s="8">
        <v>2015</v>
      </c>
      <c r="B272" s="8">
        <v>25852206</v>
      </c>
      <c r="C272" s="9">
        <f>HYPERLINK(_xlfn.CONCAT("https://pubmed.ncbi.nlm.nih.gov/",B272), B272)</f>
        <v>25852206</v>
      </c>
      <c r="D272" s="10" t="s">
        <v>1120</v>
      </c>
      <c r="E272" s="8" t="s">
        <v>853</v>
      </c>
      <c r="F272" t="str">
        <f>IF(COUNTIF('Healthy (TIAB)'!A272:A1166, B272) &gt; 0, "Yes", "No")</f>
        <v>No</v>
      </c>
    </row>
    <row r="273" spans="1:6" ht="32" x14ac:dyDescent="0.2">
      <c r="A273" s="8">
        <v>2015</v>
      </c>
      <c r="B273" s="8">
        <v>25609264</v>
      </c>
      <c r="C273" s="9">
        <f>HYPERLINK(_xlfn.CONCAT("https://pubmed.ncbi.nlm.nih.gov/",B273), B273)</f>
        <v>25609264</v>
      </c>
      <c r="D273" s="10" t="s">
        <v>1121</v>
      </c>
      <c r="E273" s="8" t="s">
        <v>1017</v>
      </c>
      <c r="F273" t="str">
        <f>IF(COUNTIF('Healthy (TIAB)'!A273:A1167, B273) &gt; 0, "Yes", "No")</f>
        <v>No</v>
      </c>
    </row>
    <row r="274" spans="1:6" ht="32" x14ac:dyDescent="0.2">
      <c r="A274" s="8">
        <v>2015</v>
      </c>
      <c r="B274" s="8">
        <v>26925376</v>
      </c>
      <c r="C274" s="9">
        <f>HYPERLINK(_xlfn.CONCAT("https://pubmed.ncbi.nlm.nih.gov/",B274), B274)</f>
        <v>26925376</v>
      </c>
      <c r="D274" s="10" t="s">
        <v>1122</v>
      </c>
      <c r="E274" s="8" t="s">
        <v>856</v>
      </c>
      <c r="F274" t="str">
        <f>IF(COUNTIF('Healthy (TIAB)'!A274:A1168, B274) &gt; 0, "Yes", "No")</f>
        <v>No</v>
      </c>
    </row>
    <row r="275" spans="1:6" ht="32" x14ac:dyDescent="0.2">
      <c r="A275" s="8">
        <v>2015</v>
      </c>
      <c r="B275" s="8">
        <v>26092372</v>
      </c>
      <c r="C275" s="9">
        <f>HYPERLINK(_xlfn.CONCAT("https://pubmed.ncbi.nlm.nih.gov/",B275), B275)</f>
        <v>26092372</v>
      </c>
      <c r="D275" s="10" t="s">
        <v>166</v>
      </c>
      <c r="E275" s="8" t="s">
        <v>851</v>
      </c>
      <c r="F275" t="str">
        <f>IF(COUNTIF('Healthy (TIAB)'!A275:A1169, B275) &gt; 0, "Yes", "No")</f>
        <v>No</v>
      </c>
    </row>
    <row r="276" spans="1:6" ht="16" x14ac:dyDescent="0.2">
      <c r="A276" s="8">
        <v>2015</v>
      </c>
      <c r="B276" s="8">
        <v>25994567</v>
      </c>
      <c r="C276" s="9">
        <f>HYPERLINK(_xlfn.CONCAT("https://pubmed.ncbi.nlm.nih.gov/",B276), B276)</f>
        <v>25994567</v>
      </c>
      <c r="D276" s="10" t="s">
        <v>566</v>
      </c>
      <c r="E276" s="8" t="s">
        <v>1123</v>
      </c>
      <c r="F276" t="str">
        <f>IF(COUNTIF('Healthy (TIAB)'!A276:A1170, B276) &gt; 0, "Yes", "No")</f>
        <v>Yes</v>
      </c>
    </row>
    <row r="277" spans="1:6" ht="32" x14ac:dyDescent="0.2">
      <c r="A277" s="8">
        <v>2015</v>
      </c>
      <c r="B277" s="8">
        <v>26525102</v>
      </c>
      <c r="C277" s="9">
        <f>HYPERLINK(_xlfn.CONCAT("https://pubmed.ncbi.nlm.nih.gov/",B277), B277)</f>
        <v>26525102</v>
      </c>
      <c r="D277" s="10" t="s">
        <v>1124</v>
      </c>
      <c r="E277" s="8" t="s">
        <v>853</v>
      </c>
      <c r="F277" t="str">
        <f>IF(COUNTIF('Healthy (TIAB)'!A277:A1171, B277) &gt; 0, "Yes", "No")</f>
        <v>No</v>
      </c>
    </row>
    <row r="278" spans="1:6" ht="32" x14ac:dyDescent="0.2">
      <c r="A278" s="8">
        <v>2015</v>
      </c>
      <c r="B278" s="8">
        <v>25940724</v>
      </c>
      <c r="C278" s="9">
        <f>HYPERLINK(_xlfn.CONCAT("https://pubmed.ncbi.nlm.nih.gov/",B278), B278)</f>
        <v>25940724</v>
      </c>
      <c r="D278" s="10" t="s">
        <v>1125</v>
      </c>
      <c r="E278" s="8" t="s">
        <v>850</v>
      </c>
      <c r="F278" t="str">
        <f>IF(COUNTIF('Healthy (TIAB)'!A278:A1172, B278) &gt; 0, "Yes", "No")</f>
        <v>No</v>
      </c>
    </row>
    <row r="279" spans="1:6" ht="32" x14ac:dyDescent="0.2">
      <c r="A279" s="8">
        <v>2014</v>
      </c>
      <c r="B279" s="8">
        <v>24120032</v>
      </c>
      <c r="C279" s="9">
        <f>HYPERLINK(_xlfn.CONCAT("https://pubmed.ncbi.nlm.nih.gov/",B279), B279)</f>
        <v>24120032</v>
      </c>
      <c r="D279" s="10" t="s">
        <v>1126</v>
      </c>
      <c r="E279" s="8" t="s">
        <v>853</v>
      </c>
      <c r="F279" t="str">
        <f>IF(COUNTIF('Healthy (TIAB)'!A279:A1173, B279) &gt; 0, "Yes", "No")</f>
        <v>No</v>
      </c>
    </row>
    <row r="280" spans="1:6" ht="32" x14ac:dyDescent="0.2">
      <c r="A280" s="8">
        <v>2014</v>
      </c>
      <c r="B280" s="8">
        <v>24507770</v>
      </c>
      <c r="C280" s="9">
        <f>HYPERLINK(_xlfn.CONCAT("https://pubmed.ncbi.nlm.nih.gov/",B280), B280)</f>
        <v>24507770</v>
      </c>
      <c r="D280" s="10" t="s">
        <v>1127</v>
      </c>
      <c r="E280" s="8" t="s">
        <v>853</v>
      </c>
      <c r="F280" t="str">
        <f>IF(COUNTIF('Healthy (TIAB)'!A280:A1174, B280) &gt; 0, "Yes", "No")</f>
        <v>No</v>
      </c>
    </row>
    <row r="281" spans="1:6" ht="32" x14ac:dyDescent="0.2">
      <c r="A281" s="8">
        <v>2014</v>
      </c>
      <c r="B281" s="8">
        <v>23721647</v>
      </c>
      <c r="C281" s="9">
        <f>HYPERLINK(_xlfn.CONCAT("https://pubmed.ncbi.nlm.nih.gov/",B281), B281)</f>
        <v>23721647</v>
      </c>
      <c r="D281" s="10" t="s">
        <v>1128</v>
      </c>
      <c r="E281" s="8" t="s">
        <v>869</v>
      </c>
      <c r="F281" t="str">
        <f>IF(COUNTIF('Healthy (TIAB)'!A281:A1175, B281) &gt; 0, "Yes", "No")</f>
        <v>No</v>
      </c>
    </row>
    <row r="282" spans="1:6" ht="32" x14ac:dyDescent="0.2">
      <c r="A282" s="8">
        <v>2014</v>
      </c>
      <c r="B282" s="8">
        <v>24555913</v>
      </c>
      <c r="C282" s="9">
        <f>HYPERLINK(_xlfn.CONCAT("https://pubmed.ncbi.nlm.nih.gov/",B282), B282)</f>
        <v>24555913</v>
      </c>
      <c r="D282" s="10" t="s">
        <v>1129</v>
      </c>
      <c r="E282" s="8" t="s">
        <v>1002</v>
      </c>
      <c r="F282" t="str">
        <f>IF(COUNTIF('Healthy (TIAB)'!A282:A1176, B282) &gt; 0, "Yes", "No")</f>
        <v>No</v>
      </c>
    </row>
    <row r="283" spans="1:6" ht="32" x14ac:dyDescent="0.2">
      <c r="A283" s="8">
        <v>2014</v>
      </c>
      <c r="B283" s="8">
        <v>25515553</v>
      </c>
      <c r="C283" s="9">
        <f>HYPERLINK(_xlfn.CONCAT("https://pubmed.ncbi.nlm.nih.gov/",B283), B283)</f>
        <v>25515553</v>
      </c>
      <c r="D283" s="10" t="s">
        <v>1130</v>
      </c>
      <c r="E283" s="8" t="s">
        <v>851</v>
      </c>
      <c r="F283" t="str">
        <f>IF(COUNTIF('Healthy (TIAB)'!A283:A1177, B283) &gt; 0, "Yes", "No")</f>
        <v>No</v>
      </c>
    </row>
    <row r="284" spans="1:6" ht="32" x14ac:dyDescent="0.2">
      <c r="A284" s="8">
        <v>2014</v>
      </c>
      <c r="B284" s="8">
        <v>24818764</v>
      </c>
      <c r="C284" s="9">
        <f>HYPERLINK(_xlfn.CONCAT("https://pubmed.ncbi.nlm.nih.gov/",B284), B284)</f>
        <v>24818764</v>
      </c>
      <c r="D284" s="10" t="s">
        <v>1131</v>
      </c>
      <c r="E284" s="8" t="s">
        <v>848</v>
      </c>
      <c r="F284" t="str">
        <f>IF(COUNTIF('Healthy (TIAB)'!A284:A1178, B284) &gt; 0, "Yes", "No")</f>
        <v>No</v>
      </c>
    </row>
    <row r="285" spans="1:6" ht="32" x14ac:dyDescent="0.2">
      <c r="A285" s="8">
        <v>2014</v>
      </c>
      <c r="B285" s="8">
        <v>24915983</v>
      </c>
      <c r="C285" s="9">
        <f>HYPERLINK(_xlfn.CONCAT("https://pubmed.ncbi.nlm.nih.gov/",B285), B285)</f>
        <v>24915983</v>
      </c>
      <c r="D285" s="10" t="s">
        <v>1132</v>
      </c>
      <c r="E285" s="8" t="s">
        <v>851</v>
      </c>
      <c r="F285" t="str">
        <f>IF(COUNTIF('Healthy (TIAB)'!A285:A1179, B285) &gt; 0, "Yes", "No")</f>
        <v>No</v>
      </c>
    </row>
    <row r="286" spans="1:6" ht="32" x14ac:dyDescent="0.2">
      <c r="A286" s="8">
        <v>2014</v>
      </c>
      <c r="B286" s="8">
        <v>24834906</v>
      </c>
      <c r="C286" s="9">
        <f>HYPERLINK(_xlfn.CONCAT("https://pubmed.ncbi.nlm.nih.gov/",B286), B286)</f>
        <v>24834906</v>
      </c>
      <c r="D286" s="10" t="s">
        <v>1133</v>
      </c>
      <c r="E286" s="8" t="s">
        <v>853</v>
      </c>
      <c r="F286" t="str">
        <f>IF(COUNTIF('Healthy (TIAB)'!A286:A1180, B286) &gt; 0, "Yes", "No")</f>
        <v>No</v>
      </c>
    </row>
    <row r="287" spans="1:6" ht="32" x14ac:dyDescent="0.2">
      <c r="A287" s="8">
        <v>2014</v>
      </c>
      <c r="B287" s="8">
        <v>24850465</v>
      </c>
      <c r="C287" s="9">
        <f>HYPERLINK(_xlfn.CONCAT("https://pubmed.ncbi.nlm.nih.gov/",B287), B287)</f>
        <v>24850465</v>
      </c>
      <c r="D287" s="10" t="s">
        <v>1134</v>
      </c>
      <c r="E287" s="8" t="s">
        <v>851</v>
      </c>
      <c r="F287" t="str">
        <f>IF(COUNTIF('Healthy (TIAB)'!A287:A1181, B287) &gt; 0, "Yes", "No")</f>
        <v>No</v>
      </c>
    </row>
    <row r="288" spans="1:6" ht="32" x14ac:dyDescent="0.2">
      <c r="A288" s="8">
        <v>2014</v>
      </c>
      <c r="B288" s="8">
        <v>25008950</v>
      </c>
      <c r="C288" s="9">
        <f>HYPERLINK(_xlfn.CONCAT("https://pubmed.ncbi.nlm.nih.gov/",B288), B288)</f>
        <v>25008950</v>
      </c>
      <c r="D288" s="10" t="s">
        <v>1135</v>
      </c>
      <c r="E288" s="8" t="s">
        <v>1136</v>
      </c>
      <c r="F288" t="str">
        <f>IF(COUNTIF('Healthy (TIAB)'!A288:A1182, B288) &gt; 0, "Yes", "No")</f>
        <v>No</v>
      </c>
    </row>
    <row r="289" spans="1:6" ht="32" x14ac:dyDescent="0.2">
      <c r="A289" s="8">
        <v>2014</v>
      </c>
      <c r="B289" s="8">
        <v>25519029</v>
      </c>
      <c r="C289" s="9">
        <f>HYPERLINK(_xlfn.CONCAT("https://pubmed.ncbi.nlm.nih.gov/",B289), B289)</f>
        <v>25519029</v>
      </c>
      <c r="D289" s="10" t="s">
        <v>1137</v>
      </c>
      <c r="E289" s="8" t="s">
        <v>869</v>
      </c>
      <c r="F289" t="str">
        <f>IF(COUNTIF('Healthy (TIAB)'!A289:A1183, B289) &gt; 0, "Yes", "No")</f>
        <v>No</v>
      </c>
    </row>
    <row r="290" spans="1:6" ht="32" x14ac:dyDescent="0.2">
      <c r="A290" s="8">
        <v>2014</v>
      </c>
      <c r="B290" s="8">
        <v>24829493</v>
      </c>
      <c r="C290" s="9">
        <f>HYPERLINK(_xlfn.CONCAT("https://pubmed.ncbi.nlm.nih.gov/",B290), B290)</f>
        <v>24829493</v>
      </c>
      <c r="D290" s="10" t="s">
        <v>1138</v>
      </c>
      <c r="E290" s="8" t="s">
        <v>1139</v>
      </c>
      <c r="F290" t="str">
        <f>IF(COUNTIF('Healthy (TIAB)'!A290:A1184, B290) &gt; 0, "Yes", "No")</f>
        <v>No</v>
      </c>
    </row>
    <row r="291" spans="1:6" ht="32" x14ac:dyDescent="0.2">
      <c r="A291" s="8">
        <v>2014</v>
      </c>
      <c r="B291" s="8">
        <v>24600599</v>
      </c>
      <c r="C291" s="9">
        <f>HYPERLINK(_xlfn.CONCAT("https://pubmed.ncbi.nlm.nih.gov/",B291), B291)</f>
        <v>24600599</v>
      </c>
      <c r="D291" s="10" t="s">
        <v>1140</v>
      </c>
      <c r="E291" s="8" t="s">
        <v>851</v>
      </c>
      <c r="F291" t="str">
        <f>IF(COUNTIF('Healthy (TIAB)'!A291:A1185, B291) &gt; 0, "Yes", "No")</f>
        <v>No</v>
      </c>
    </row>
    <row r="292" spans="1:6" ht="32" x14ac:dyDescent="0.2">
      <c r="A292" s="8">
        <v>2014</v>
      </c>
      <c r="B292" s="8">
        <v>24806387</v>
      </c>
      <c r="C292" s="9">
        <f>HYPERLINK(_xlfn.CONCAT("https://pubmed.ncbi.nlm.nih.gov/",B292), B292)</f>
        <v>24806387</v>
      </c>
      <c r="D292" s="10" t="s">
        <v>1141</v>
      </c>
      <c r="E292" s="8" t="s">
        <v>845</v>
      </c>
      <c r="F292" t="str">
        <f>IF(COUNTIF('Healthy (TIAB)'!A292:A1186, B292) &gt; 0, "Yes", "No")</f>
        <v>No</v>
      </c>
    </row>
    <row r="293" spans="1:6" ht="32" x14ac:dyDescent="0.2">
      <c r="A293" s="8">
        <v>2014</v>
      </c>
      <c r="B293" s="8">
        <v>24158248</v>
      </c>
      <c r="C293" s="9">
        <f>HYPERLINK(_xlfn.CONCAT("https://pubmed.ncbi.nlm.nih.gov/",B293), B293)</f>
        <v>24158248</v>
      </c>
      <c r="D293" s="10" t="s">
        <v>1142</v>
      </c>
      <c r="E293" s="8" t="s">
        <v>856</v>
      </c>
      <c r="F293" t="str">
        <f>IF(COUNTIF('Healthy (TIAB)'!A293:A1187, B293) &gt; 0, "Yes", "No")</f>
        <v>No</v>
      </c>
    </row>
    <row r="294" spans="1:6" ht="32" x14ac:dyDescent="0.2">
      <c r="A294" s="8">
        <v>2014</v>
      </c>
      <c r="B294" s="8">
        <v>24401211</v>
      </c>
      <c r="C294" s="9">
        <f>HYPERLINK(_xlfn.CONCAT("https://pubmed.ncbi.nlm.nih.gov/",B294), B294)</f>
        <v>24401211</v>
      </c>
      <c r="D294" s="10" t="s">
        <v>1143</v>
      </c>
      <c r="E294" s="8" t="s">
        <v>1084</v>
      </c>
      <c r="F294" t="str">
        <f>IF(COUNTIF('Healthy (TIAB)'!A294:A1188, B294) &gt; 0, "Yes", "No")</f>
        <v>No</v>
      </c>
    </row>
    <row r="295" spans="1:6" ht="32" x14ac:dyDescent="0.2">
      <c r="A295" s="8">
        <v>2014</v>
      </c>
      <c r="B295" s="8">
        <v>24528693</v>
      </c>
      <c r="C295" s="9">
        <f>HYPERLINK(_xlfn.CONCAT("https://pubmed.ncbi.nlm.nih.gov/",B295), B295)</f>
        <v>24528693</v>
      </c>
      <c r="D295" s="10" t="s">
        <v>1144</v>
      </c>
      <c r="E295" s="8" t="s">
        <v>851</v>
      </c>
      <c r="F295" t="str">
        <f>IF(COUNTIF('Healthy (TIAB)'!A295:A1189, B295) &gt; 0, "Yes", "No")</f>
        <v>No</v>
      </c>
    </row>
    <row r="296" spans="1:6" ht="32" x14ac:dyDescent="0.2">
      <c r="A296" s="8">
        <v>2014</v>
      </c>
      <c r="B296" s="8">
        <v>24637411</v>
      </c>
      <c r="C296" s="9">
        <f>HYPERLINK(_xlfn.CONCAT("https://pubmed.ncbi.nlm.nih.gov/",B296), B296)</f>
        <v>24637411</v>
      </c>
      <c r="D296" s="10" t="s">
        <v>1145</v>
      </c>
      <c r="E296" s="8" t="s">
        <v>926</v>
      </c>
      <c r="F296" t="str">
        <f>IF(COUNTIF('Healthy (TIAB)'!A296:A1190, B296) &gt; 0, "Yes", "No")</f>
        <v>No</v>
      </c>
    </row>
    <row r="297" spans="1:6" ht="32" x14ac:dyDescent="0.2">
      <c r="A297" s="8">
        <v>2014</v>
      </c>
      <c r="B297" s="8">
        <v>24461313</v>
      </c>
      <c r="C297" s="9">
        <f>HYPERLINK(_xlfn.CONCAT("https://pubmed.ncbi.nlm.nih.gov/",B297), B297)</f>
        <v>24461313</v>
      </c>
      <c r="D297" s="10" t="s">
        <v>1146</v>
      </c>
      <c r="E297" s="8" t="s">
        <v>845</v>
      </c>
      <c r="F297" t="str">
        <f>IF(COUNTIF('Healthy (TIAB)'!A297:A1191, B297) &gt; 0, "Yes", "No")</f>
        <v>No</v>
      </c>
    </row>
    <row r="298" spans="1:6" ht="32" x14ac:dyDescent="0.2">
      <c r="A298" s="8">
        <v>2014</v>
      </c>
      <c r="B298" s="8">
        <v>23417688</v>
      </c>
      <c r="C298" s="9">
        <f>HYPERLINK(_xlfn.CONCAT("https://pubmed.ncbi.nlm.nih.gov/",B298), B298)</f>
        <v>23417688</v>
      </c>
      <c r="D298" s="10" t="s">
        <v>1147</v>
      </c>
      <c r="E298" s="8" t="s">
        <v>899</v>
      </c>
      <c r="F298" t="str">
        <f>IF(COUNTIF('Healthy (TIAB)'!A298:A1192, B298) &gt; 0, "Yes", "No")</f>
        <v>No</v>
      </c>
    </row>
    <row r="299" spans="1:6" ht="32" x14ac:dyDescent="0.2">
      <c r="A299" s="8">
        <v>2014</v>
      </c>
      <c r="B299" s="8">
        <v>24390292</v>
      </c>
      <c r="C299" s="9">
        <f>HYPERLINK(_xlfn.CONCAT("https://pubmed.ncbi.nlm.nih.gov/",B299), B299)</f>
        <v>24390292</v>
      </c>
      <c r="D299" s="10" t="s">
        <v>1148</v>
      </c>
      <c r="E299" s="8" t="s">
        <v>853</v>
      </c>
      <c r="F299" t="str">
        <f>IF(COUNTIF('Healthy (TIAB)'!A299:A1193, B299) &gt; 0, "Yes", "No")</f>
        <v>No</v>
      </c>
    </row>
    <row r="300" spans="1:6" ht="16" x14ac:dyDescent="0.2">
      <c r="A300" s="8">
        <v>2014</v>
      </c>
      <c r="B300" s="8">
        <v>24659610</v>
      </c>
      <c r="C300" s="9">
        <f>HYPERLINK(_xlfn.CONCAT("https://pubmed.ncbi.nlm.nih.gov/",B300), B300)</f>
        <v>24659610</v>
      </c>
      <c r="D300" s="10" t="s">
        <v>442</v>
      </c>
      <c r="E300" s="8" t="s">
        <v>848</v>
      </c>
      <c r="F300" t="str">
        <f>IF(COUNTIF('Healthy (TIAB)'!A300:A1194, B300) &gt; 0, "Yes", "No")</f>
        <v>Yes</v>
      </c>
    </row>
    <row r="301" spans="1:6" ht="32" x14ac:dyDescent="0.2">
      <c r="A301" s="8">
        <v>2014</v>
      </c>
      <c r="B301" s="8">
        <v>24368433</v>
      </c>
      <c r="C301" s="9">
        <f>HYPERLINK(_xlfn.CONCAT("https://pubmed.ncbi.nlm.nih.gov/",B301), B301)</f>
        <v>24368433</v>
      </c>
      <c r="D301" s="10" t="s">
        <v>1149</v>
      </c>
      <c r="E301" s="8" t="s">
        <v>851</v>
      </c>
      <c r="F301" t="str">
        <f>IF(COUNTIF('Healthy (TIAB)'!A301:A1195, B301) &gt; 0, "Yes", "No")</f>
        <v>No</v>
      </c>
    </row>
    <row r="302" spans="1:6" ht="32" x14ac:dyDescent="0.2">
      <c r="A302" s="8">
        <v>2014</v>
      </c>
      <c r="B302" s="8">
        <v>24375980</v>
      </c>
      <c r="C302" s="9">
        <f>HYPERLINK(_xlfn.CONCAT("https://pubmed.ncbi.nlm.nih.gov/",B302), B302)</f>
        <v>24375980</v>
      </c>
      <c r="D302" s="10" t="s">
        <v>1150</v>
      </c>
      <c r="E302" s="8" t="s">
        <v>887</v>
      </c>
      <c r="F302" t="str">
        <f>IF(COUNTIF('Healthy (TIAB)'!A302:A1196, B302) &gt; 0, "Yes", "No")</f>
        <v>No</v>
      </c>
    </row>
    <row r="303" spans="1:6" ht="32" x14ac:dyDescent="0.2">
      <c r="A303" s="8">
        <v>2014</v>
      </c>
      <c r="B303" s="8">
        <v>24606094</v>
      </c>
      <c r="C303" s="9">
        <f>HYPERLINK(_xlfn.CONCAT("https://pubmed.ncbi.nlm.nih.gov/",B303), B303)</f>
        <v>24606094</v>
      </c>
      <c r="D303" s="10" t="s">
        <v>1151</v>
      </c>
      <c r="E303" s="8" t="s">
        <v>893</v>
      </c>
      <c r="F303" t="str">
        <f>IF(COUNTIF('Healthy (TIAB)'!A303:A1197, B303) &gt; 0, "Yes", "No")</f>
        <v>No</v>
      </c>
    </row>
    <row r="304" spans="1:6" ht="16" x14ac:dyDescent="0.2">
      <c r="A304" s="8">
        <v>2014</v>
      </c>
      <c r="B304" s="8">
        <v>24707021</v>
      </c>
      <c r="C304" s="9">
        <f>HYPERLINK(_xlfn.CONCAT("https://pubmed.ncbi.nlm.nih.gov/",B304), B304)</f>
        <v>24707021</v>
      </c>
      <c r="D304" s="10" t="s">
        <v>1152</v>
      </c>
      <c r="E304" s="8" t="s">
        <v>853</v>
      </c>
      <c r="F304" t="str">
        <f>IF(COUNTIF('Healthy (TIAB)'!A304:A1198, B304) &gt; 0, "Yes", "No")</f>
        <v>No</v>
      </c>
    </row>
    <row r="305" spans="1:6" ht="32" x14ac:dyDescent="0.2">
      <c r="A305" s="8">
        <v>2014</v>
      </c>
      <c r="B305" s="8">
        <v>25141367</v>
      </c>
      <c r="C305" s="9">
        <f>HYPERLINK(_xlfn.CONCAT("https://pubmed.ncbi.nlm.nih.gov/",B305), B305)</f>
        <v>25141367</v>
      </c>
      <c r="D305" s="10" t="s">
        <v>1153</v>
      </c>
      <c r="E305" s="8" t="s">
        <v>1154</v>
      </c>
      <c r="F305" t="str">
        <f>IF(COUNTIF('Healthy (TIAB)'!A305:A1199, B305) &gt; 0, "Yes", "No")</f>
        <v>No</v>
      </c>
    </row>
    <row r="306" spans="1:6" ht="32" x14ac:dyDescent="0.2">
      <c r="A306" s="8">
        <v>2014</v>
      </c>
      <c r="B306" s="8">
        <v>25365012</v>
      </c>
      <c r="C306" s="9">
        <f>HYPERLINK(_xlfn.CONCAT("https://pubmed.ncbi.nlm.nih.gov/",B306), B306)</f>
        <v>25365012</v>
      </c>
      <c r="D306" s="10" t="s">
        <v>393</v>
      </c>
      <c r="E306" s="8" t="s">
        <v>845</v>
      </c>
      <c r="F306" t="str">
        <f>IF(COUNTIF('Healthy (TIAB)'!A306:A1200, B306) &gt; 0, "Yes", "No")</f>
        <v>Yes</v>
      </c>
    </row>
    <row r="307" spans="1:6" ht="16" x14ac:dyDescent="0.2">
      <c r="A307" s="8">
        <v>2014</v>
      </c>
      <c r="B307" s="8">
        <v>25015354</v>
      </c>
      <c r="C307" s="9">
        <f>HYPERLINK(_xlfn.CONCAT("https://pubmed.ncbi.nlm.nih.gov/",B307), B307)</f>
        <v>25015354</v>
      </c>
      <c r="D307" s="10" t="s">
        <v>1155</v>
      </c>
      <c r="E307" s="8" t="s">
        <v>1156</v>
      </c>
      <c r="F307" t="str">
        <f>IF(COUNTIF('Healthy (TIAB)'!A307:A1201, B307) &gt; 0, "Yes", "No")</f>
        <v>No</v>
      </c>
    </row>
    <row r="308" spans="1:6" ht="48" x14ac:dyDescent="0.2">
      <c r="A308" s="8">
        <v>2014</v>
      </c>
      <c r="B308" s="8">
        <v>24553695</v>
      </c>
      <c r="C308" s="9">
        <f>HYPERLINK(_xlfn.CONCAT("https://pubmed.ncbi.nlm.nih.gov/",B308), B308)</f>
        <v>24553695</v>
      </c>
      <c r="D308" s="10" t="s">
        <v>1157</v>
      </c>
      <c r="E308" s="8" t="s">
        <v>902</v>
      </c>
      <c r="F308" t="str">
        <f>IF(COUNTIF('Healthy (TIAB)'!A308:A1202, B308) &gt; 0, "Yes", "No")</f>
        <v>No</v>
      </c>
    </row>
    <row r="309" spans="1:6" ht="32" x14ac:dyDescent="0.2">
      <c r="A309" s="8">
        <v>2014</v>
      </c>
      <c r="B309" s="8">
        <v>25393536</v>
      </c>
      <c r="C309" s="9">
        <f>HYPERLINK(_xlfn.CONCAT("https://pubmed.ncbi.nlm.nih.gov/",B309), B309)</f>
        <v>25393536</v>
      </c>
      <c r="D309" s="10" t="s">
        <v>1158</v>
      </c>
      <c r="E309" s="8" t="s">
        <v>851</v>
      </c>
      <c r="F309" t="str">
        <f>IF(COUNTIF('Healthy (TIAB)'!A309:A1203, B309) &gt; 0, "Yes", "No")</f>
        <v>No</v>
      </c>
    </row>
    <row r="310" spans="1:6" ht="32" x14ac:dyDescent="0.2">
      <c r="A310" s="8">
        <v>2014</v>
      </c>
      <c r="B310" s="8">
        <v>24290606</v>
      </c>
      <c r="C310" s="9">
        <f>HYPERLINK(_xlfn.CONCAT("https://pubmed.ncbi.nlm.nih.gov/",B310), B310)</f>
        <v>24290606</v>
      </c>
      <c r="D310" s="10" t="s">
        <v>1159</v>
      </c>
      <c r="E310" s="8" t="s">
        <v>858</v>
      </c>
      <c r="F310" t="str">
        <f>IF(COUNTIF('Healthy (TIAB)'!A310:A1204, B310) &gt; 0, "Yes", "No")</f>
        <v>No</v>
      </c>
    </row>
    <row r="311" spans="1:6" ht="32" x14ac:dyDescent="0.2">
      <c r="A311" s="8">
        <v>2014</v>
      </c>
      <c r="B311" s="8">
        <v>24951991</v>
      </c>
      <c r="C311" s="9">
        <f>HYPERLINK(_xlfn.CONCAT("https://pubmed.ncbi.nlm.nih.gov/",B311), B311)</f>
        <v>24951991</v>
      </c>
      <c r="D311" s="10" t="s">
        <v>1160</v>
      </c>
      <c r="E311" s="8" t="s">
        <v>856</v>
      </c>
      <c r="F311" t="str">
        <f>IF(COUNTIF('Healthy (TIAB)'!A311:A1205, B311) &gt; 0, "Yes", "No")</f>
        <v>No</v>
      </c>
    </row>
    <row r="312" spans="1:6" ht="32" x14ac:dyDescent="0.2">
      <c r="A312" s="8">
        <v>2014</v>
      </c>
      <c r="B312" s="8">
        <v>25185754</v>
      </c>
      <c r="C312" s="9">
        <f>HYPERLINK(_xlfn.CONCAT("https://pubmed.ncbi.nlm.nih.gov/",B312), B312)</f>
        <v>25185754</v>
      </c>
      <c r="D312" s="10" t="s">
        <v>1161</v>
      </c>
      <c r="E312" s="8" t="s">
        <v>851</v>
      </c>
      <c r="F312" t="str">
        <f>IF(COUNTIF('Healthy (TIAB)'!A312:A1206, B312) &gt; 0, "Yes", "No")</f>
        <v>No</v>
      </c>
    </row>
    <row r="313" spans="1:6" ht="32" x14ac:dyDescent="0.2">
      <c r="A313" s="8">
        <v>2014</v>
      </c>
      <c r="B313" s="8">
        <v>24988179</v>
      </c>
      <c r="C313" s="9">
        <f>HYPERLINK(_xlfn.CONCAT("https://pubmed.ncbi.nlm.nih.gov/",B313), B313)</f>
        <v>24988179</v>
      </c>
      <c r="D313" s="10" t="s">
        <v>1162</v>
      </c>
      <c r="E313" s="8" t="s">
        <v>845</v>
      </c>
      <c r="F313" t="str">
        <f>IF(COUNTIF('Healthy (TIAB)'!A313:A1207, B313) &gt; 0, "Yes", "No")</f>
        <v>No</v>
      </c>
    </row>
    <row r="314" spans="1:6" ht="32" x14ac:dyDescent="0.2">
      <c r="A314" s="8">
        <v>2014</v>
      </c>
      <c r="B314" s="8">
        <v>25458786</v>
      </c>
      <c r="C314" s="9">
        <f>HYPERLINK(_xlfn.CONCAT("https://pubmed.ncbi.nlm.nih.gov/",B314), B314)</f>
        <v>25458786</v>
      </c>
      <c r="D314" s="10" t="s">
        <v>161</v>
      </c>
      <c r="E314" s="8" t="s">
        <v>899</v>
      </c>
      <c r="F314" t="str">
        <f>IF(COUNTIF('Healthy (TIAB)'!A314:A1208, B314) &gt; 0, "Yes", "No")</f>
        <v>No</v>
      </c>
    </row>
    <row r="315" spans="1:6" ht="16" x14ac:dyDescent="0.2">
      <c r="A315" s="8">
        <v>2014</v>
      </c>
      <c r="B315" s="8">
        <v>25278771</v>
      </c>
      <c r="C315" s="9">
        <f>HYPERLINK(_xlfn.CONCAT("https://pubmed.ncbi.nlm.nih.gov/",B315), B315)</f>
        <v>25278771</v>
      </c>
      <c r="D315" s="10" t="s">
        <v>1163</v>
      </c>
      <c r="E315" s="8" t="s">
        <v>845</v>
      </c>
      <c r="F315" t="str">
        <f>IF(COUNTIF('Healthy (TIAB)'!A315:A1209, B315) &gt; 0, "Yes", "No")</f>
        <v>No</v>
      </c>
    </row>
    <row r="316" spans="1:6" ht="32" x14ac:dyDescent="0.2">
      <c r="A316" s="8">
        <v>2014</v>
      </c>
      <c r="B316" s="8">
        <v>25332321</v>
      </c>
      <c r="C316" s="9">
        <f>HYPERLINK(_xlfn.CONCAT("https://pubmed.ncbi.nlm.nih.gov/",B316), B316)</f>
        <v>25332321</v>
      </c>
      <c r="D316" s="10" t="s">
        <v>1164</v>
      </c>
      <c r="E316" s="8" t="s">
        <v>851</v>
      </c>
      <c r="F316" t="str">
        <f>IF(COUNTIF('Healthy (TIAB)'!A316:A1210, B316) &gt; 0, "Yes", "No")</f>
        <v>No</v>
      </c>
    </row>
    <row r="317" spans="1:6" ht="32" x14ac:dyDescent="0.2">
      <c r="A317" s="8">
        <v>2014</v>
      </c>
      <c r="B317" s="8">
        <v>24884512</v>
      </c>
      <c r="C317" s="9">
        <f>HYPERLINK(_xlfn.CONCAT("https://pubmed.ncbi.nlm.nih.gov/",B317), B317)</f>
        <v>24884512</v>
      </c>
      <c r="D317" s="10" t="s">
        <v>1165</v>
      </c>
      <c r="E317" s="8" t="s">
        <v>887</v>
      </c>
      <c r="F317" t="str">
        <f>IF(COUNTIF('Healthy (TIAB)'!A317:A1211, B317) &gt; 0, "Yes", "No")</f>
        <v>No</v>
      </c>
    </row>
    <row r="318" spans="1:6" ht="32" x14ac:dyDescent="0.2">
      <c r="A318" s="8">
        <v>2014</v>
      </c>
      <c r="B318" s="8">
        <v>24587337</v>
      </c>
      <c r="C318" s="9">
        <f>HYPERLINK(_xlfn.CONCAT("https://pubmed.ncbi.nlm.nih.gov/",B318), B318)</f>
        <v>24587337</v>
      </c>
      <c r="D318" s="10" t="s">
        <v>1166</v>
      </c>
      <c r="E318" s="8" t="s">
        <v>845</v>
      </c>
      <c r="F318" t="str">
        <f>IF(COUNTIF('Healthy (TIAB)'!A318:A1212, B318) &gt; 0, "Yes", "No")</f>
        <v>No</v>
      </c>
    </row>
    <row r="319" spans="1:6" ht="32" x14ac:dyDescent="0.2">
      <c r="A319" s="8">
        <v>2014</v>
      </c>
      <c r="B319" s="8">
        <v>24643342</v>
      </c>
      <c r="C319" s="9">
        <f>HYPERLINK(_xlfn.CONCAT("https://pubmed.ncbi.nlm.nih.gov/",B319), B319)</f>
        <v>24643342</v>
      </c>
      <c r="D319" s="10" t="s">
        <v>1167</v>
      </c>
      <c r="E319" s="8" t="s">
        <v>926</v>
      </c>
      <c r="F319" t="str">
        <f>IF(COUNTIF('Healthy (TIAB)'!A319:A1213, B319) &gt; 0, "Yes", "No")</f>
        <v>No</v>
      </c>
    </row>
    <row r="320" spans="1:6" ht="32" x14ac:dyDescent="0.2">
      <c r="A320" s="8">
        <v>2014</v>
      </c>
      <c r="B320" s="8">
        <v>24138546</v>
      </c>
      <c r="C320" s="9">
        <f>HYPERLINK(_xlfn.CONCAT("https://pubmed.ncbi.nlm.nih.gov/",B320), B320)</f>
        <v>24138546</v>
      </c>
      <c r="D320" s="10" t="s">
        <v>1168</v>
      </c>
      <c r="E320" s="8" t="s">
        <v>1025</v>
      </c>
      <c r="F320" t="str">
        <f>IF(COUNTIF('Healthy (TIAB)'!A320:A1214, B320) &gt; 0, "Yes", "No")</f>
        <v>No</v>
      </c>
    </row>
    <row r="321" spans="1:6" ht="32" x14ac:dyDescent="0.2">
      <c r="A321" s="8">
        <v>2014</v>
      </c>
      <c r="B321" s="8">
        <v>25343022</v>
      </c>
      <c r="C321" s="9">
        <f>HYPERLINK(_xlfn.CONCAT("https://pubmed.ncbi.nlm.nih.gov/",B321), B321)</f>
        <v>25343022</v>
      </c>
      <c r="D321" s="10" t="s">
        <v>1169</v>
      </c>
      <c r="E321" s="8" t="s">
        <v>845</v>
      </c>
      <c r="F321" t="str">
        <f>IF(COUNTIF('Healthy (TIAB)'!A321:A1215, B321) &gt; 0, "Yes", "No")</f>
        <v>No</v>
      </c>
    </row>
    <row r="322" spans="1:6" ht="48" x14ac:dyDescent="0.2">
      <c r="A322" s="8">
        <v>2014</v>
      </c>
      <c r="B322" s="8">
        <v>25147070</v>
      </c>
      <c r="C322" s="9">
        <f>HYPERLINK(_xlfn.CONCAT("https://pubmed.ncbi.nlm.nih.gov/",B322), B322)</f>
        <v>25147070</v>
      </c>
      <c r="D322" s="10" t="s">
        <v>1170</v>
      </c>
      <c r="E322" s="8" t="s">
        <v>966</v>
      </c>
      <c r="F322" t="str">
        <f>IF(COUNTIF('Healthy (TIAB)'!A322:A1216, B322) &gt; 0, "Yes", "No")</f>
        <v>No</v>
      </c>
    </row>
    <row r="323" spans="1:6" ht="32" x14ac:dyDescent="0.2">
      <c r="A323" s="8">
        <v>2014</v>
      </c>
      <c r="B323" s="8">
        <v>24670266</v>
      </c>
      <c r="C323" s="9">
        <f>HYPERLINK(_xlfn.CONCAT("https://pubmed.ncbi.nlm.nih.gov/",B323), B323)</f>
        <v>24670266</v>
      </c>
      <c r="D323" s="10" t="s">
        <v>1171</v>
      </c>
      <c r="E323" s="8" t="s">
        <v>1172</v>
      </c>
      <c r="F323" t="str">
        <f>IF(COUNTIF('Healthy (TIAB)'!A323:A1217, B323) &gt; 0, "Yes", "No")</f>
        <v>No</v>
      </c>
    </row>
    <row r="324" spans="1:6" ht="32" x14ac:dyDescent="0.2">
      <c r="A324" s="8">
        <v>2014</v>
      </c>
      <c r="B324" s="8">
        <v>24746829</v>
      </c>
      <c r="C324" s="9">
        <f>HYPERLINK(_xlfn.CONCAT("https://pubmed.ncbi.nlm.nih.gov/",B324), B324)</f>
        <v>24746829</v>
      </c>
      <c r="D324" s="10" t="s">
        <v>1173</v>
      </c>
      <c r="E324" s="8" t="s">
        <v>891</v>
      </c>
      <c r="F324" t="str">
        <f>IF(COUNTIF('Healthy (TIAB)'!A324:A1218, B324) &gt; 0, "Yes", "No")</f>
        <v>No</v>
      </c>
    </row>
    <row r="325" spans="1:6" ht="32" x14ac:dyDescent="0.2">
      <c r="A325" s="8">
        <v>2014</v>
      </c>
      <c r="B325" s="8">
        <v>24228803</v>
      </c>
      <c r="C325" s="9">
        <f>HYPERLINK(_xlfn.CONCAT("https://pubmed.ncbi.nlm.nih.gov/",B325), B325)</f>
        <v>24228803</v>
      </c>
      <c r="D325" s="10" t="s">
        <v>1174</v>
      </c>
      <c r="E325" s="8" t="s">
        <v>850</v>
      </c>
      <c r="F325" t="str">
        <f>IF(COUNTIF('Healthy (TIAB)'!A325:A1219, B325) &gt; 0, "Yes", "No")</f>
        <v>No</v>
      </c>
    </row>
    <row r="326" spans="1:6" ht="32" x14ac:dyDescent="0.2">
      <c r="A326" s="8">
        <v>2014</v>
      </c>
      <c r="B326" s="8">
        <v>24656509</v>
      </c>
      <c r="C326" s="9">
        <f>HYPERLINK(_xlfn.CONCAT("https://pubmed.ncbi.nlm.nih.gov/",B326), B326)</f>
        <v>24656509</v>
      </c>
      <c r="D326" s="10" t="s">
        <v>1175</v>
      </c>
      <c r="E326" s="8" t="s">
        <v>850</v>
      </c>
      <c r="F326" t="str">
        <f>IF(COUNTIF('Healthy (TIAB)'!A326:A1220, B326) &gt; 0, "Yes", "No")</f>
        <v>No</v>
      </c>
    </row>
    <row r="327" spans="1:6" ht="32" x14ac:dyDescent="0.2">
      <c r="A327" s="8">
        <v>2014</v>
      </c>
      <c r="B327" s="8">
        <v>24285599</v>
      </c>
      <c r="C327" s="9">
        <f>HYPERLINK(_xlfn.CONCAT("https://pubmed.ncbi.nlm.nih.gov/",B327), B327)</f>
        <v>24285599</v>
      </c>
      <c r="D327" s="10" t="s">
        <v>1176</v>
      </c>
      <c r="E327" s="8" t="s">
        <v>850</v>
      </c>
      <c r="F327" t="str">
        <f>IF(COUNTIF('Healthy (TIAB)'!A327:A1221, B327) &gt; 0, "Yes", "No")</f>
        <v>No</v>
      </c>
    </row>
    <row r="328" spans="1:6" ht="32" x14ac:dyDescent="0.2">
      <c r="A328" s="8">
        <v>2014</v>
      </c>
      <c r="B328" s="8">
        <v>24299019</v>
      </c>
      <c r="C328" s="9">
        <f>HYPERLINK(_xlfn.CONCAT("https://pubmed.ncbi.nlm.nih.gov/",B328), B328)</f>
        <v>24299019</v>
      </c>
      <c r="D328" s="10" t="s">
        <v>1177</v>
      </c>
      <c r="E328" s="8" t="s">
        <v>887</v>
      </c>
      <c r="F328" t="str">
        <f>IF(COUNTIF('Healthy (TIAB)'!A328:A1222, B328) &gt; 0, "Yes", "No")</f>
        <v>No</v>
      </c>
    </row>
    <row r="329" spans="1:6" ht="32" x14ac:dyDescent="0.2">
      <c r="A329" s="8">
        <v>2014</v>
      </c>
      <c r="B329" s="8">
        <v>24936727</v>
      </c>
      <c r="C329" s="9">
        <f>HYPERLINK(_xlfn.CONCAT("https://pubmed.ncbi.nlm.nih.gov/",B329), B329)</f>
        <v>24936727</v>
      </c>
      <c r="D329" s="10" t="s">
        <v>1178</v>
      </c>
      <c r="E329" s="8" t="s">
        <v>1025</v>
      </c>
      <c r="F329" t="str">
        <f>IF(COUNTIF('Healthy (TIAB)'!A329:A1223, B329) &gt; 0, "Yes", "No")</f>
        <v>No</v>
      </c>
    </row>
    <row r="330" spans="1:6" ht="32" x14ac:dyDescent="0.2">
      <c r="A330" s="8">
        <v>2014</v>
      </c>
      <c r="B330" s="8">
        <v>24795503</v>
      </c>
      <c r="C330" s="9">
        <f>HYPERLINK(_xlfn.CONCAT("https://pubmed.ncbi.nlm.nih.gov/",B330), B330)</f>
        <v>24795503</v>
      </c>
      <c r="D330" s="10" t="s">
        <v>157</v>
      </c>
      <c r="E330" s="8" t="s">
        <v>887</v>
      </c>
      <c r="F330" t="str">
        <f>IF(COUNTIF('Healthy (TIAB)'!A330:A1224, B330) &gt; 0, "Yes", "No")</f>
        <v>No</v>
      </c>
    </row>
    <row r="331" spans="1:6" ht="48" x14ac:dyDescent="0.2">
      <c r="A331" s="8">
        <v>2014</v>
      </c>
      <c r="B331" s="8">
        <v>25122648</v>
      </c>
      <c r="C331" s="9">
        <f>HYPERLINK(_xlfn.CONCAT("https://pubmed.ncbi.nlm.nih.gov/",B331), B331)</f>
        <v>25122648</v>
      </c>
      <c r="D331" s="10" t="s">
        <v>1179</v>
      </c>
      <c r="E331" s="8" t="s">
        <v>899</v>
      </c>
      <c r="F331" t="str">
        <f>IF(COUNTIF('Healthy (TIAB)'!A331:A1225, B331) &gt; 0, "Yes", "No")</f>
        <v>No</v>
      </c>
    </row>
    <row r="332" spans="1:6" ht="16" x14ac:dyDescent="0.2">
      <c r="A332" s="8">
        <v>2014</v>
      </c>
      <c r="B332" s="8">
        <v>25232703</v>
      </c>
      <c r="C332" s="9">
        <f>HYPERLINK(_xlfn.CONCAT("https://pubmed.ncbi.nlm.nih.gov/",B332), B332)</f>
        <v>25232703</v>
      </c>
      <c r="D332" s="10" t="s">
        <v>647</v>
      </c>
      <c r="E332" s="8" t="s">
        <v>845</v>
      </c>
      <c r="F332" t="str">
        <f>IF(COUNTIF('Healthy (TIAB)'!A332:A1226, B332) &gt; 0, "Yes", "No")</f>
        <v>Yes</v>
      </c>
    </row>
    <row r="333" spans="1:6" ht="32" x14ac:dyDescent="0.2">
      <c r="A333" s="8">
        <v>2014</v>
      </c>
      <c r="B333" s="8">
        <v>24528690</v>
      </c>
      <c r="C333" s="9">
        <f>HYPERLINK(_xlfn.CONCAT("https://pubmed.ncbi.nlm.nih.gov/",B333), B333)</f>
        <v>24528690</v>
      </c>
      <c r="D333" s="10" t="s">
        <v>1180</v>
      </c>
      <c r="E333" s="8" t="s">
        <v>845</v>
      </c>
      <c r="F333" t="str">
        <f>IF(COUNTIF('Healthy (TIAB)'!A333:A1227, B333) &gt; 0, "Yes", "No")</f>
        <v>No</v>
      </c>
    </row>
    <row r="334" spans="1:6" ht="32" x14ac:dyDescent="0.2">
      <c r="A334" s="8">
        <v>2014</v>
      </c>
      <c r="B334" s="8">
        <v>24955731</v>
      </c>
      <c r="C334" s="9">
        <f>HYPERLINK(_xlfn.CONCAT("https://pubmed.ncbi.nlm.nih.gov/",B334), B334)</f>
        <v>24955731</v>
      </c>
      <c r="D334" s="10" t="s">
        <v>1181</v>
      </c>
      <c r="E334" s="8" t="s">
        <v>851</v>
      </c>
      <c r="F334" t="str">
        <f>IF(COUNTIF('Healthy (TIAB)'!A334:A1228, B334) &gt; 0, "Yes", "No")</f>
        <v>No</v>
      </c>
    </row>
    <row r="335" spans="1:6" ht="32" x14ac:dyDescent="0.2">
      <c r="A335" s="8">
        <v>2014</v>
      </c>
      <c r="B335" s="8">
        <v>25161990</v>
      </c>
      <c r="C335" s="9">
        <f>HYPERLINK(_xlfn.CONCAT("https://pubmed.ncbi.nlm.nih.gov/",B335), B335)</f>
        <v>25161990</v>
      </c>
      <c r="D335" s="10" t="s">
        <v>1182</v>
      </c>
      <c r="E335" s="8" t="s">
        <v>851</v>
      </c>
      <c r="F335" t="str">
        <f>IF(COUNTIF('Healthy (TIAB)'!A335:A1229, B335) &gt; 0, "Yes", "No")</f>
        <v>No</v>
      </c>
    </row>
    <row r="336" spans="1:6" ht="32" x14ac:dyDescent="0.2">
      <c r="A336" s="8">
        <v>2014</v>
      </c>
      <c r="B336" s="8">
        <v>24576844</v>
      </c>
      <c r="C336" s="9">
        <f>HYPERLINK(_xlfn.CONCAT("https://pubmed.ncbi.nlm.nih.gov/",B336), B336)</f>
        <v>24576844</v>
      </c>
      <c r="D336" s="10" t="s">
        <v>1183</v>
      </c>
      <c r="E336" s="8" t="s">
        <v>869</v>
      </c>
      <c r="F336" t="str">
        <f>IF(COUNTIF('Healthy (TIAB)'!A336:A1230, B336) &gt; 0, "Yes", "No")</f>
        <v>No</v>
      </c>
    </row>
    <row r="337" spans="1:6" ht="32" x14ac:dyDescent="0.2">
      <c r="A337" s="8">
        <v>2014</v>
      </c>
      <c r="B337" s="8">
        <v>24579084</v>
      </c>
      <c r="C337" s="9">
        <f>HYPERLINK(_xlfn.CONCAT("https://pubmed.ncbi.nlm.nih.gov/",B337), B337)</f>
        <v>24579084</v>
      </c>
      <c r="D337" s="10" t="s">
        <v>1184</v>
      </c>
      <c r="E337" s="8" t="s">
        <v>851</v>
      </c>
      <c r="F337" t="str">
        <f>IF(COUNTIF('Healthy (TIAB)'!A337:A1231, B337) &gt; 0, "Yes", "No")</f>
        <v>No</v>
      </c>
    </row>
    <row r="338" spans="1:6" ht="32" x14ac:dyDescent="0.2">
      <c r="A338" s="8">
        <v>2014</v>
      </c>
      <c r="B338" s="8">
        <v>25123060</v>
      </c>
      <c r="C338" s="9">
        <f>HYPERLINK(_xlfn.CONCAT("https://pubmed.ncbi.nlm.nih.gov/",B338), B338)</f>
        <v>25123060</v>
      </c>
      <c r="D338" s="10" t="s">
        <v>159</v>
      </c>
      <c r="E338" s="8" t="s">
        <v>862</v>
      </c>
      <c r="F338" t="str">
        <f>IF(COUNTIF('Healthy (TIAB)'!A338:A1232, B338) &gt; 0, "Yes", "No")</f>
        <v>No</v>
      </c>
    </row>
    <row r="339" spans="1:6" ht="32" x14ac:dyDescent="0.2">
      <c r="A339" s="8">
        <v>2013</v>
      </c>
      <c r="B339" s="8">
        <v>23333088</v>
      </c>
      <c r="C339" s="9">
        <f>HYPERLINK(_xlfn.CONCAT("https://pubmed.ncbi.nlm.nih.gov/",B339), B339)</f>
        <v>23333088</v>
      </c>
      <c r="D339" s="10" t="s">
        <v>1185</v>
      </c>
      <c r="E339" s="8" t="s">
        <v>893</v>
      </c>
      <c r="F339" t="str">
        <f>IF(COUNTIF('Healthy (TIAB)'!A339:A1233, B339) &gt; 0, "Yes", "No")</f>
        <v>No</v>
      </c>
    </row>
    <row r="340" spans="1:6" ht="16" x14ac:dyDescent="0.2">
      <c r="A340" s="8">
        <v>2013</v>
      </c>
      <c r="B340" s="8">
        <v>23656645</v>
      </c>
      <c r="C340" s="9">
        <f>HYPERLINK(_xlfn.CONCAT("https://pubmed.ncbi.nlm.nih.gov/",B340), B340)</f>
        <v>23656645</v>
      </c>
      <c r="D340" s="10" t="s">
        <v>1186</v>
      </c>
      <c r="E340" s="8" t="s">
        <v>977</v>
      </c>
      <c r="F340" t="str">
        <f>IF(COUNTIF('Healthy (TIAB)'!A340:A1234, B340) &gt; 0, "Yes", "No")</f>
        <v>No</v>
      </c>
    </row>
    <row r="341" spans="1:6" ht="32" x14ac:dyDescent="0.2">
      <c r="A341" s="8">
        <v>2013</v>
      </c>
      <c r="B341" s="8">
        <v>23817470</v>
      </c>
      <c r="C341" s="9">
        <f>HYPERLINK(_xlfn.CONCAT("https://pubmed.ncbi.nlm.nih.gov/",B341), B341)</f>
        <v>23817470</v>
      </c>
      <c r="D341" s="10" t="s">
        <v>383</v>
      </c>
      <c r="E341" s="8" t="s">
        <v>893</v>
      </c>
      <c r="F341" t="str">
        <f>IF(COUNTIF('Healthy (TIAB)'!A341:A1235, B341) &gt; 0, "Yes", "No")</f>
        <v>Yes</v>
      </c>
    </row>
    <row r="342" spans="1:6" ht="32" x14ac:dyDescent="0.2">
      <c r="A342" s="8">
        <v>2013</v>
      </c>
      <c r="B342" s="8">
        <v>23817872</v>
      </c>
      <c r="C342" s="9">
        <f>HYPERLINK(_xlfn.CONCAT("https://pubmed.ncbi.nlm.nih.gov/",B342), B342)</f>
        <v>23817872</v>
      </c>
      <c r="D342" s="10" t="s">
        <v>1187</v>
      </c>
      <c r="E342" s="8" t="s">
        <v>845</v>
      </c>
      <c r="F342" t="str">
        <f>IF(COUNTIF('Healthy (TIAB)'!A342:A1236, B342) &gt; 0, "Yes", "No")</f>
        <v>No</v>
      </c>
    </row>
    <row r="343" spans="1:6" ht="32" x14ac:dyDescent="0.2">
      <c r="A343" s="8">
        <v>2013</v>
      </c>
      <c r="B343" s="8">
        <v>23297818</v>
      </c>
      <c r="C343" s="9">
        <f>HYPERLINK(_xlfn.CONCAT("https://pubmed.ncbi.nlm.nih.gov/",B343), B343)</f>
        <v>23297818</v>
      </c>
      <c r="D343" s="10" t="s">
        <v>1188</v>
      </c>
      <c r="E343" s="8" t="s">
        <v>893</v>
      </c>
      <c r="F343" t="str">
        <f>IF(COUNTIF('Healthy (TIAB)'!A343:A1237, B343) &gt; 0, "Yes", "No")</f>
        <v>No</v>
      </c>
    </row>
    <row r="344" spans="1:6" ht="32" x14ac:dyDescent="0.2">
      <c r="A344" s="8">
        <v>2013</v>
      </c>
      <c r="B344" s="8">
        <v>23811682</v>
      </c>
      <c r="C344" s="9">
        <f>HYPERLINK(_xlfn.CONCAT("https://pubmed.ncbi.nlm.nih.gov/",B344), B344)</f>
        <v>23811682</v>
      </c>
      <c r="D344" s="10" t="s">
        <v>1189</v>
      </c>
      <c r="E344" s="8" t="s">
        <v>853</v>
      </c>
      <c r="F344" t="str">
        <f>IF(COUNTIF('Healthy (TIAB)'!A344:A1238, B344) &gt; 0, "Yes", "No")</f>
        <v>No</v>
      </c>
    </row>
    <row r="345" spans="1:6" ht="16" x14ac:dyDescent="0.2">
      <c r="A345" s="8">
        <v>2013</v>
      </c>
      <c r="B345" s="8">
        <v>23246023</v>
      </c>
      <c r="C345" s="9">
        <f>HYPERLINK(_xlfn.CONCAT("https://pubmed.ncbi.nlm.nih.gov/",B345), B345)</f>
        <v>23246023</v>
      </c>
      <c r="D345" s="10" t="s">
        <v>1190</v>
      </c>
      <c r="E345" s="8" t="s">
        <v>856</v>
      </c>
      <c r="F345" t="str">
        <f>IF(COUNTIF('Healthy (TIAB)'!A345:A1239, B345) &gt; 0, "Yes", "No")</f>
        <v>No</v>
      </c>
    </row>
    <row r="346" spans="1:6" ht="32" x14ac:dyDescent="0.2">
      <c r="A346" s="8">
        <v>2013</v>
      </c>
      <c r="B346" s="8">
        <v>21924882</v>
      </c>
      <c r="C346" s="9">
        <f>HYPERLINK(_xlfn.CONCAT("https://pubmed.ncbi.nlm.nih.gov/",B346), B346)</f>
        <v>21924882</v>
      </c>
      <c r="D346" s="10" t="s">
        <v>1191</v>
      </c>
      <c r="E346" s="8" t="s">
        <v>845</v>
      </c>
      <c r="F346" t="str">
        <f>IF(COUNTIF('Healthy (TIAB)'!A346:A1240, B346) &gt; 0, "Yes", "No")</f>
        <v>No</v>
      </c>
    </row>
    <row r="347" spans="1:6" ht="32" x14ac:dyDescent="0.2">
      <c r="A347" s="8">
        <v>2013</v>
      </c>
      <c r="B347" s="8">
        <v>23565815</v>
      </c>
      <c r="C347" s="9">
        <f>HYPERLINK(_xlfn.CONCAT("https://pubmed.ncbi.nlm.nih.gov/",B347), B347)</f>
        <v>23565815</v>
      </c>
      <c r="D347" s="10" t="s">
        <v>148</v>
      </c>
      <c r="E347" s="8" t="s">
        <v>899</v>
      </c>
      <c r="F347" t="str">
        <f>IF(COUNTIF('Healthy (TIAB)'!A347:A1241, B347) &gt; 0, "Yes", "No")</f>
        <v>No</v>
      </c>
    </row>
    <row r="348" spans="1:6" ht="32" x14ac:dyDescent="0.2">
      <c r="A348" s="8">
        <v>2013</v>
      </c>
      <c r="B348" s="8">
        <v>23365106</v>
      </c>
      <c r="C348" s="9">
        <f>HYPERLINK(_xlfn.CONCAT("https://pubmed.ncbi.nlm.nih.gov/",B348), B348)</f>
        <v>23365106</v>
      </c>
      <c r="D348" s="10" t="s">
        <v>1192</v>
      </c>
      <c r="E348" s="8" t="s">
        <v>893</v>
      </c>
      <c r="F348" t="str">
        <f>IF(COUNTIF('Healthy (TIAB)'!A348:A1242, B348) &gt; 0, "Yes", "No")</f>
        <v>No</v>
      </c>
    </row>
    <row r="349" spans="1:6" ht="32" x14ac:dyDescent="0.2">
      <c r="A349" s="8">
        <v>2013</v>
      </c>
      <c r="B349" s="8">
        <v>24330904</v>
      </c>
      <c r="C349" s="9">
        <f>HYPERLINK(_xlfn.CONCAT("https://pubmed.ncbi.nlm.nih.gov/",B349), B349)</f>
        <v>24330904</v>
      </c>
      <c r="D349" s="10" t="s">
        <v>1193</v>
      </c>
      <c r="E349" s="8" t="s">
        <v>848</v>
      </c>
      <c r="F349" t="str">
        <f>IF(COUNTIF('Healthy (TIAB)'!A349:A1243, B349) &gt; 0, "Yes", "No")</f>
        <v>No</v>
      </c>
    </row>
    <row r="350" spans="1:6" ht="32" x14ac:dyDescent="0.2">
      <c r="A350" s="8">
        <v>2013</v>
      </c>
      <c r="B350" s="8">
        <v>23312676</v>
      </c>
      <c r="C350" s="9">
        <f>HYPERLINK(_xlfn.CONCAT("https://pubmed.ncbi.nlm.nih.gov/",B350), B350)</f>
        <v>23312676</v>
      </c>
      <c r="D350" s="10" t="s">
        <v>1194</v>
      </c>
      <c r="E350" s="8" t="s">
        <v>1195</v>
      </c>
      <c r="F350" t="str">
        <f>IF(COUNTIF('Healthy (TIAB)'!A350:A1244, B350) &gt; 0, "Yes", "No")</f>
        <v>No</v>
      </c>
    </row>
    <row r="351" spans="1:6" ht="32" x14ac:dyDescent="0.2">
      <c r="A351" s="8">
        <v>2013</v>
      </c>
      <c r="B351" s="8">
        <v>23395546</v>
      </c>
      <c r="C351" s="9">
        <f>HYPERLINK(_xlfn.CONCAT("https://pubmed.ncbi.nlm.nih.gov/",B351), B351)</f>
        <v>23395546</v>
      </c>
      <c r="D351" s="10" t="s">
        <v>1196</v>
      </c>
      <c r="E351" s="8" t="s">
        <v>949</v>
      </c>
      <c r="F351" t="str">
        <f>IF(COUNTIF('Healthy (TIAB)'!A351:A1245, B351) &gt; 0, "Yes", "No")</f>
        <v>No</v>
      </c>
    </row>
    <row r="352" spans="1:6" ht="32" x14ac:dyDescent="0.2">
      <c r="A352" s="8">
        <v>2013</v>
      </c>
      <c r="B352" s="8">
        <v>23375525</v>
      </c>
      <c r="C352" s="9">
        <f>HYPERLINK(_xlfn.CONCAT("https://pubmed.ncbi.nlm.nih.gov/",B352), B352)</f>
        <v>23375525</v>
      </c>
      <c r="D352" s="10" t="s">
        <v>1197</v>
      </c>
      <c r="E352" s="8" t="s">
        <v>1025</v>
      </c>
      <c r="F352" t="str">
        <f>IF(COUNTIF('Healthy (TIAB)'!A352:A1246, B352) &gt; 0, "Yes", "No")</f>
        <v>No</v>
      </c>
    </row>
    <row r="353" spans="1:6" ht="32" x14ac:dyDescent="0.2">
      <c r="A353" s="8">
        <v>2013</v>
      </c>
      <c r="B353" s="8">
        <v>23356247</v>
      </c>
      <c r="C353" s="9">
        <f>HYPERLINK(_xlfn.CONCAT("https://pubmed.ncbi.nlm.nih.gov/",B353), B353)</f>
        <v>23356247</v>
      </c>
      <c r="D353" s="10" t="s">
        <v>1198</v>
      </c>
      <c r="E353" s="8" t="s">
        <v>887</v>
      </c>
      <c r="F353" t="str">
        <f>IF(COUNTIF('Healthy (TIAB)'!A353:A1247, B353) &gt; 0, "Yes", "No")</f>
        <v>No</v>
      </c>
    </row>
    <row r="354" spans="1:6" ht="32" x14ac:dyDescent="0.2">
      <c r="A354" s="8">
        <v>2013</v>
      </c>
      <c r="B354" s="8">
        <v>23689286</v>
      </c>
      <c r="C354" s="9">
        <f>HYPERLINK(_xlfn.CONCAT("https://pubmed.ncbi.nlm.nih.gov/",B354), B354)</f>
        <v>23689286</v>
      </c>
      <c r="D354" s="10" t="s">
        <v>1199</v>
      </c>
      <c r="E354" s="8" t="s">
        <v>887</v>
      </c>
      <c r="F354" t="str">
        <f>IF(COUNTIF('Healthy (TIAB)'!A354:A1248, B354) &gt; 0, "Yes", "No")</f>
        <v>No</v>
      </c>
    </row>
    <row r="355" spans="1:6" ht="32" x14ac:dyDescent="0.2">
      <c r="A355" s="8">
        <v>2013</v>
      </c>
      <c r="B355" s="8">
        <v>23888318</v>
      </c>
      <c r="C355" s="9">
        <f>HYPERLINK(_xlfn.CONCAT("https://pubmed.ncbi.nlm.nih.gov/",B355), B355)</f>
        <v>23888318</v>
      </c>
      <c r="D355" s="10" t="s">
        <v>151</v>
      </c>
      <c r="E355" s="8" t="s">
        <v>845</v>
      </c>
      <c r="F355" t="str">
        <f>IF(COUNTIF('Healthy (TIAB)'!A355:A1249, B355) &gt; 0, "Yes", "No")</f>
        <v>No</v>
      </c>
    </row>
    <row r="356" spans="1:6" ht="32" x14ac:dyDescent="0.2">
      <c r="A356" s="8">
        <v>2013</v>
      </c>
      <c r="B356" s="8">
        <v>24304605</v>
      </c>
      <c r="C356" s="9">
        <f>HYPERLINK(_xlfn.CONCAT("https://pubmed.ncbi.nlm.nih.gov/",B356), B356)</f>
        <v>24304605</v>
      </c>
      <c r="D356" s="10" t="s">
        <v>154</v>
      </c>
      <c r="E356" s="8" t="s">
        <v>899</v>
      </c>
      <c r="F356" t="str">
        <f>IF(COUNTIF('Healthy (TIAB)'!A356:A1250, B356) &gt; 0, "Yes", "No")</f>
        <v>No</v>
      </c>
    </row>
    <row r="357" spans="1:6" ht="32" x14ac:dyDescent="0.2">
      <c r="A357" s="8">
        <v>2013</v>
      </c>
      <c r="B357" s="8">
        <v>24606710</v>
      </c>
      <c r="C357" s="9">
        <f>HYPERLINK(_xlfn.CONCAT("https://pubmed.ncbi.nlm.nih.gov/",B357), B357)</f>
        <v>24606710</v>
      </c>
      <c r="D357" s="10" t="s">
        <v>1200</v>
      </c>
      <c r="E357" s="8" t="s">
        <v>853</v>
      </c>
      <c r="F357" t="str">
        <f>IF(COUNTIF('Healthy (TIAB)'!A357:A1251, B357) &gt; 0, "Yes", "No")</f>
        <v>No</v>
      </c>
    </row>
    <row r="358" spans="1:6" ht="32" x14ac:dyDescent="0.2">
      <c r="A358" s="8">
        <v>2013</v>
      </c>
      <c r="B358" s="8">
        <v>23998969</v>
      </c>
      <c r="C358" s="9">
        <f>HYPERLINK(_xlfn.CONCAT("https://pubmed.ncbi.nlm.nih.gov/",B358), B358)</f>
        <v>23998969</v>
      </c>
      <c r="D358" s="10" t="s">
        <v>1201</v>
      </c>
      <c r="E358" s="8" t="s">
        <v>887</v>
      </c>
      <c r="F358" t="str">
        <f>IF(COUNTIF('Healthy (TIAB)'!A358:A1252, B358) &gt; 0, "Yes", "No")</f>
        <v>No</v>
      </c>
    </row>
    <row r="359" spans="1:6" ht="32" x14ac:dyDescent="0.2">
      <c r="A359" s="8">
        <v>2013</v>
      </c>
      <c r="B359" s="8">
        <v>23438101</v>
      </c>
      <c r="C359" s="9">
        <f>HYPERLINK(_xlfn.CONCAT("https://pubmed.ncbi.nlm.nih.gov/",B359), B359)</f>
        <v>23438101</v>
      </c>
      <c r="D359" s="10" t="s">
        <v>1202</v>
      </c>
      <c r="E359" s="8" t="s">
        <v>845</v>
      </c>
      <c r="F359" t="str">
        <f>IF(COUNTIF('Healthy (TIAB)'!A359:A1253, B359) &gt; 0, "Yes", "No")</f>
        <v>No</v>
      </c>
    </row>
    <row r="360" spans="1:6" ht="16" x14ac:dyDescent="0.2">
      <c r="A360" s="8">
        <v>2013</v>
      </c>
      <c r="B360" s="8">
        <v>23238663</v>
      </c>
      <c r="C360" s="9">
        <f>HYPERLINK(_xlfn.CONCAT("https://pubmed.ncbi.nlm.nih.gov/",B360), B360)</f>
        <v>23238663</v>
      </c>
      <c r="D360" s="10" t="s">
        <v>1203</v>
      </c>
      <c r="E360" s="8" t="s">
        <v>851</v>
      </c>
      <c r="F360" t="str">
        <f>IF(COUNTIF('Healthy (TIAB)'!A360:A1254, B360) &gt; 0, "Yes", "No")</f>
        <v>No</v>
      </c>
    </row>
    <row r="361" spans="1:6" ht="32" x14ac:dyDescent="0.2">
      <c r="A361" s="8">
        <v>2013</v>
      </c>
      <c r="B361" s="8">
        <v>23807924</v>
      </c>
      <c r="C361" s="9">
        <f>HYPERLINK(_xlfn.CONCAT("https://pubmed.ncbi.nlm.nih.gov/",B361), B361)</f>
        <v>23807924</v>
      </c>
      <c r="D361" s="10" t="s">
        <v>1204</v>
      </c>
      <c r="E361" s="8" t="s">
        <v>851</v>
      </c>
      <c r="F361" t="str">
        <f>IF(COUNTIF('Healthy (TIAB)'!A361:A1255, B361) &gt; 0, "Yes", "No")</f>
        <v>No</v>
      </c>
    </row>
    <row r="362" spans="1:6" ht="16" x14ac:dyDescent="0.2">
      <c r="A362" s="8">
        <v>2013</v>
      </c>
      <c r="B362" s="8">
        <v>23328126</v>
      </c>
      <c r="C362" s="9">
        <f>HYPERLINK(_xlfn.CONCAT("https://pubmed.ncbi.nlm.nih.gov/",B362), B362)</f>
        <v>23328126</v>
      </c>
      <c r="D362" s="10" t="s">
        <v>1205</v>
      </c>
      <c r="E362" s="8" t="s">
        <v>845</v>
      </c>
      <c r="F362" t="str">
        <f>IF(COUNTIF('Healthy (TIAB)'!A362:A1256, B362) &gt; 0, "Yes", "No")</f>
        <v>No</v>
      </c>
    </row>
    <row r="363" spans="1:6" ht="48" x14ac:dyDescent="0.2">
      <c r="A363" s="8">
        <v>2013</v>
      </c>
      <c r="B363" s="8">
        <v>23725919</v>
      </c>
      <c r="C363" s="9">
        <f>HYPERLINK(_xlfn.CONCAT("https://pubmed.ncbi.nlm.nih.gov/",B363), B363)</f>
        <v>23725919</v>
      </c>
      <c r="D363" s="10" t="s">
        <v>1206</v>
      </c>
      <c r="E363" s="8" t="s">
        <v>845</v>
      </c>
      <c r="F363" t="str">
        <f>IF(COUNTIF('Healthy (TIAB)'!A363:A1257, B363) &gt; 0, "Yes", "No")</f>
        <v>No</v>
      </c>
    </row>
    <row r="364" spans="1:6" ht="32" x14ac:dyDescent="0.2">
      <c r="A364" s="8">
        <v>2013</v>
      </c>
      <c r="B364" s="8">
        <v>22748805</v>
      </c>
      <c r="C364" s="9">
        <f>HYPERLINK(_xlfn.CONCAT("https://pubmed.ncbi.nlm.nih.gov/",B364), B364)</f>
        <v>22748805</v>
      </c>
      <c r="D364" s="10" t="s">
        <v>144</v>
      </c>
      <c r="E364" s="8" t="s">
        <v>851</v>
      </c>
      <c r="F364" t="str">
        <f>IF(COUNTIF('Healthy (TIAB)'!A364:A1258, B364) &gt; 0, "Yes", "No")</f>
        <v>No</v>
      </c>
    </row>
    <row r="365" spans="1:6" ht="32" x14ac:dyDescent="0.2">
      <c r="A365" s="8">
        <v>2013</v>
      </c>
      <c r="B365" s="8">
        <v>23697585</v>
      </c>
      <c r="C365" s="9">
        <f>HYPERLINK(_xlfn.CONCAT("https://pubmed.ncbi.nlm.nih.gov/",B365), B365)</f>
        <v>23697585</v>
      </c>
      <c r="D365" s="10" t="s">
        <v>1207</v>
      </c>
      <c r="E365" s="8" t="s">
        <v>845</v>
      </c>
      <c r="F365" t="str">
        <f>IF(COUNTIF('Healthy (TIAB)'!A365:A1259, B365) &gt; 0, "Yes", "No")</f>
        <v>No</v>
      </c>
    </row>
    <row r="366" spans="1:6" ht="32" x14ac:dyDescent="0.2">
      <c r="A366" s="8">
        <v>2013</v>
      </c>
      <c r="B366" s="8">
        <v>23275364</v>
      </c>
      <c r="C366" s="9">
        <f>HYPERLINK(_xlfn.CONCAT("https://pubmed.ncbi.nlm.nih.gov/",B366), B366)</f>
        <v>23275364</v>
      </c>
      <c r="D366" s="10" t="s">
        <v>1208</v>
      </c>
      <c r="E366" s="8" t="s">
        <v>887</v>
      </c>
      <c r="F366" t="str">
        <f>IF(COUNTIF('Healthy (TIAB)'!A366:A1260, B366) &gt; 0, "Yes", "No")</f>
        <v>No</v>
      </c>
    </row>
    <row r="367" spans="1:6" ht="32" x14ac:dyDescent="0.2">
      <c r="A367" s="8">
        <v>2013</v>
      </c>
      <c r="B367" s="8">
        <v>24314359</v>
      </c>
      <c r="C367" s="9">
        <f>HYPERLINK(_xlfn.CONCAT("https://pubmed.ncbi.nlm.nih.gov/",B367), B367)</f>
        <v>24314359</v>
      </c>
      <c r="D367" s="10" t="s">
        <v>1209</v>
      </c>
      <c r="E367" s="8" t="s">
        <v>938</v>
      </c>
      <c r="F367" t="str">
        <f>IF(COUNTIF('Healthy (TIAB)'!A367:A1261, B367) &gt; 0, "Yes", "No")</f>
        <v>No</v>
      </c>
    </row>
    <row r="368" spans="1:6" ht="48" x14ac:dyDescent="0.2">
      <c r="A368" s="8">
        <v>2013</v>
      </c>
      <c r="B368" s="8">
        <v>22302614</v>
      </c>
      <c r="C368" s="9">
        <f>HYPERLINK(_xlfn.CONCAT("https://pubmed.ncbi.nlm.nih.gov/",B368), B368)</f>
        <v>22302614</v>
      </c>
      <c r="D368" s="10" t="s">
        <v>1210</v>
      </c>
      <c r="E368" s="8" t="s">
        <v>853</v>
      </c>
      <c r="F368" t="str">
        <f>IF(COUNTIF('Healthy (TIAB)'!A368:A1262, B368) &gt; 0, "Yes", "No")</f>
        <v>No</v>
      </c>
    </row>
    <row r="369" spans="1:6" ht="16" x14ac:dyDescent="0.2">
      <c r="A369" s="8">
        <v>2013</v>
      </c>
      <c r="B369" s="8">
        <v>23522836</v>
      </c>
      <c r="C369" s="9">
        <f>HYPERLINK(_xlfn.CONCAT("https://pubmed.ncbi.nlm.nih.gov/",B369), B369)</f>
        <v>23522836</v>
      </c>
      <c r="D369" s="10" t="s">
        <v>147</v>
      </c>
      <c r="E369" s="8" t="s">
        <v>856</v>
      </c>
      <c r="F369" t="str">
        <f>IF(COUNTIF('Healthy (TIAB)'!A369:A1263, B369) &gt; 0, "Yes", "No")</f>
        <v>No</v>
      </c>
    </row>
    <row r="370" spans="1:6" ht="32" x14ac:dyDescent="0.2">
      <c r="A370" s="8">
        <v>2013</v>
      </c>
      <c r="B370" s="8">
        <v>23396496</v>
      </c>
      <c r="C370" s="9">
        <f>HYPERLINK(_xlfn.CONCAT("https://pubmed.ncbi.nlm.nih.gov/",B370), B370)</f>
        <v>23396496</v>
      </c>
      <c r="D370" s="10" t="s">
        <v>1211</v>
      </c>
      <c r="E370" s="8" t="s">
        <v>851</v>
      </c>
      <c r="F370" t="str">
        <f>IF(COUNTIF('Healthy (TIAB)'!A370:A1264, B370) &gt; 0, "Yes", "No")</f>
        <v>No</v>
      </c>
    </row>
    <row r="371" spans="1:6" ht="32" x14ac:dyDescent="0.2">
      <c r="A371" s="8">
        <v>2012</v>
      </c>
      <c r="B371" s="8">
        <v>22078981</v>
      </c>
      <c r="C371" s="9">
        <f>HYPERLINK(_xlfn.CONCAT("https://pubmed.ncbi.nlm.nih.gov/",B371), B371)</f>
        <v>22078981</v>
      </c>
      <c r="D371" s="10" t="s">
        <v>1212</v>
      </c>
      <c r="E371" s="8" t="s">
        <v>856</v>
      </c>
      <c r="F371" t="str">
        <f>IF(COUNTIF('Healthy (TIAB)'!A371:A1265, B371) &gt; 0, "Yes", "No")</f>
        <v>No</v>
      </c>
    </row>
    <row r="372" spans="1:6" ht="16" x14ac:dyDescent="0.2">
      <c r="A372" s="8">
        <v>2012</v>
      </c>
      <c r="B372" s="8">
        <v>23183517</v>
      </c>
      <c r="C372" s="9">
        <f>HYPERLINK(_xlfn.CONCAT("https://pubmed.ncbi.nlm.nih.gov/",B372), B372)</f>
        <v>23183517</v>
      </c>
      <c r="D372" s="10" t="s">
        <v>1213</v>
      </c>
      <c r="E372" s="8" t="s">
        <v>887</v>
      </c>
      <c r="F372" t="str">
        <f>IF(COUNTIF('Healthy (TIAB)'!A372:A1266, B372) &gt; 0, "Yes", "No")</f>
        <v>No</v>
      </c>
    </row>
    <row r="373" spans="1:6" ht="32" x14ac:dyDescent="0.2">
      <c r="A373" s="8">
        <v>2012</v>
      </c>
      <c r="B373" s="8">
        <v>25191544</v>
      </c>
      <c r="C373" s="9">
        <f>HYPERLINK(_xlfn.CONCAT("https://pubmed.ncbi.nlm.nih.gov/",B373), B373)</f>
        <v>25191544</v>
      </c>
      <c r="D373" s="10" t="s">
        <v>1214</v>
      </c>
      <c r="E373" s="8" t="s">
        <v>1215</v>
      </c>
      <c r="F373" t="str">
        <f>IF(COUNTIF('Healthy (TIAB)'!A373:A1267, B373) &gt; 0, "Yes", "No")</f>
        <v>No</v>
      </c>
    </row>
    <row r="374" spans="1:6" ht="32" x14ac:dyDescent="0.2">
      <c r="A374" s="8">
        <v>2012</v>
      </c>
      <c r="B374" s="8">
        <v>23312052</v>
      </c>
      <c r="C374" s="9">
        <f>HYPERLINK(_xlfn.CONCAT("https://pubmed.ncbi.nlm.nih.gov/",B374), B374)</f>
        <v>23312052</v>
      </c>
      <c r="D374" s="10" t="s">
        <v>1216</v>
      </c>
      <c r="E374" s="8" t="s">
        <v>845</v>
      </c>
      <c r="F374" t="str">
        <f>IF(COUNTIF('Healthy (TIAB)'!A374:A1268, B374) &gt; 0, "Yes", "No")</f>
        <v>No</v>
      </c>
    </row>
    <row r="375" spans="1:6" ht="32" x14ac:dyDescent="0.2">
      <c r="A375" s="8">
        <v>2012</v>
      </c>
      <c r="B375" s="8">
        <v>22103753</v>
      </c>
      <c r="C375" s="9">
        <f>HYPERLINK(_xlfn.CONCAT("https://pubmed.ncbi.nlm.nih.gov/",B375), B375)</f>
        <v>22103753</v>
      </c>
      <c r="D375" s="10" t="s">
        <v>1217</v>
      </c>
      <c r="E375" s="8" t="s">
        <v>853</v>
      </c>
      <c r="F375" t="str">
        <f>IF(COUNTIF('Healthy (TIAB)'!A375:A1269, B375) &gt; 0, "Yes", "No")</f>
        <v>No</v>
      </c>
    </row>
    <row r="376" spans="1:6" ht="32" x14ac:dyDescent="0.2">
      <c r="A376" s="8">
        <v>2012</v>
      </c>
      <c r="B376" s="8">
        <v>22912426</v>
      </c>
      <c r="C376" s="9">
        <f>HYPERLINK(_xlfn.CONCAT("https://pubmed.ncbi.nlm.nih.gov/",B376), B376)</f>
        <v>22912426</v>
      </c>
      <c r="D376" s="10" t="s">
        <v>1218</v>
      </c>
      <c r="E376" s="8" t="s">
        <v>856</v>
      </c>
      <c r="F376" t="str">
        <f>IF(COUNTIF('Healthy (TIAB)'!A376:A1270, B376) &gt; 0, "Yes", "No")</f>
        <v>No</v>
      </c>
    </row>
    <row r="377" spans="1:6" ht="32" x14ac:dyDescent="0.2">
      <c r="A377" s="8">
        <v>2012</v>
      </c>
      <c r="B377" s="8">
        <v>22819432</v>
      </c>
      <c r="C377" s="9">
        <f>HYPERLINK(_xlfn.CONCAT("https://pubmed.ncbi.nlm.nih.gov/",B377), B377)</f>
        <v>22819432</v>
      </c>
      <c r="D377" s="10" t="s">
        <v>1219</v>
      </c>
      <c r="E377" s="8" t="s">
        <v>845</v>
      </c>
      <c r="F377" t="str">
        <f>IF(COUNTIF('Healthy (TIAB)'!A377:A1271, B377) &gt; 0, "Yes", "No")</f>
        <v>No</v>
      </c>
    </row>
    <row r="378" spans="1:6" ht="16" x14ac:dyDescent="0.2">
      <c r="A378" s="8">
        <v>2012</v>
      </c>
      <c r="B378" s="8">
        <v>22686415</v>
      </c>
      <c r="C378" s="9">
        <f>HYPERLINK(_xlfn.CONCAT("https://pubmed.ncbi.nlm.nih.gov/",B378), B378)</f>
        <v>22686415</v>
      </c>
      <c r="D378" s="10" t="s">
        <v>1220</v>
      </c>
      <c r="E378" s="8" t="s">
        <v>1221</v>
      </c>
      <c r="F378" t="str">
        <f>IF(COUNTIF('Healthy (TIAB)'!A378:A1272, B378) &gt; 0, "Yes", "No")</f>
        <v>No</v>
      </c>
    </row>
    <row r="379" spans="1:6" ht="32" x14ac:dyDescent="0.2">
      <c r="A379" s="8">
        <v>2012</v>
      </c>
      <c r="B379" s="8">
        <v>22301766</v>
      </c>
      <c r="C379" s="9">
        <f>HYPERLINK(_xlfn.CONCAT("https://pubmed.ncbi.nlm.nih.gov/",B379), B379)</f>
        <v>22301766</v>
      </c>
      <c r="D379" s="10" t="s">
        <v>1222</v>
      </c>
      <c r="E379" s="8" t="s">
        <v>1223</v>
      </c>
      <c r="F379" t="str">
        <f>IF(COUNTIF('Healthy (TIAB)'!A379:A1273, B379) &gt; 0, "Yes", "No")</f>
        <v>No</v>
      </c>
    </row>
    <row r="380" spans="1:6" ht="32" x14ac:dyDescent="0.2">
      <c r="A380" s="8">
        <v>2012</v>
      </c>
      <c r="B380" s="8">
        <v>22661243</v>
      </c>
      <c r="C380" s="9">
        <f>HYPERLINK(_xlfn.CONCAT("https://pubmed.ncbi.nlm.nih.gov/",B380), B380)</f>
        <v>22661243</v>
      </c>
      <c r="D380" s="10" t="s">
        <v>1224</v>
      </c>
      <c r="E380" s="8" t="s">
        <v>1034</v>
      </c>
      <c r="F380" t="str">
        <f>IF(COUNTIF('Healthy (TIAB)'!A380:A1274, B380) &gt; 0, "Yes", "No")</f>
        <v>No</v>
      </c>
    </row>
    <row r="381" spans="1:6" ht="32" x14ac:dyDescent="0.2">
      <c r="A381" s="8">
        <v>2012</v>
      </c>
      <c r="B381" s="8">
        <v>22550196</v>
      </c>
      <c r="C381" s="9">
        <f>HYPERLINK(_xlfn.CONCAT("https://pubmed.ncbi.nlm.nih.gov/",B381), B381)</f>
        <v>22550196</v>
      </c>
      <c r="D381" s="10" t="s">
        <v>1225</v>
      </c>
      <c r="E381" s="8" t="s">
        <v>848</v>
      </c>
      <c r="F381" t="str">
        <f>IF(COUNTIF('Healthy (TIAB)'!A381:A1275, B381) &gt; 0, "Yes", "No")</f>
        <v>No</v>
      </c>
    </row>
    <row r="382" spans="1:6" ht="32" x14ac:dyDescent="0.2">
      <c r="A382" s="8">
        <v>2012</v>
      </c>
      <c r="B382" s="8">
        <v>21870979</v>
      </c>
      <c r="C382" s="9">
        <f>HYPERLINK(_xlfn.CONCAT("https://pubmed.ncbi.nlm.nih.gov/",B382), B382)</f>
        <v>21870979</v>
      </c>
      <c r="D382" s="10" t="s">
        <v>1226</v>
      </c>
      <c r="E382" s="8" t="s">
        <v>850</v>
      </c>
      <c r="F382" t="str">
        <f>IF(COUNTIF('Healthy (TIAB)'!A382:A1276, B382) &gt; 0, "Yes", "No")</f>
        <v>No</v>
      </c>
    </row>
    <row r="383" spans="1:6" ht="32" x14ac:dyDescent="0.2">
      <c r="A383" s="8">
        <v>2012</v>
      </c>
      <c r="B383" s="8">
        <v>22595386</v>
      </c>
      <c r="C383" s="9">
        <f>HYPERLINK(_xlfn.CONCAT("https://pubmed.ncbi.nlm.nih.gov/",B383), B383)</f>
        <v>22595386</v>
      </c>
      <c r="D383" s="10" t="s">
        <v>1227</v>
      </c>
      <c r="E383" s="8" t="s">
        <v>851</v>
      </c>
      <c r="F383" t="str">
        <f>IF(COUNTIF('Healthy (TIAB)'!A383:A1277, B383) &gt; 0, "Yes", "No")</f>
        <v>No</v>
      </c>
    </row>
    <row r="384" spans="1:6" ht="32" x14ac:dyDescent="0.2">
      <c r="A384" s="8">
        <v>2012</v>
      </c>
      <c r="B384" s="8">
        <v>22153696</v>
      </c>
      <c r="C384" s="9">
        <f>HYPERLINK(_xlfn.CONCAT("https://pubmed.ncbi.nlm.nih.gov/",B384), B384)</f>
        <v>22153696</v>
      </c>
      <c r="D384" s="10" t="s">
        <v>1228</v>
      </c>
      <c r="E384" s="8" t="s">
        <v>966</v>
      </c>
      <c r="F384" t="str">
        <f>IF(COUNTIF('Healthy (TIAB)'!A384:A1278, B384) &gt; 0, "Yes", "No")</f>
        <v>No</v>
      </c>
    </row>
    <row r="385" spans="1:6" ht="48" x14ac:dyDescent="0.2">
      <c r="A385" s="8">
        <v>2012</v>
      </c>
      <c r="B385" s="8">
        <v>21429719</v>
      </c>
      <c r="C385" s="9">
        <f>HYPERLINK(_xlfn.CONCAT("https://pubmed.ncbi.nlm.nih.gov/",B385), B385)</f>
        <v>21429719</v>
      </c>
      <c r="D385" s="10" t="s">
        <v>1229</v>
      </c>
      <c r="E385" s="8" t="s">
        <v>887</v>
      </c>
      <c r="F385" t="str">
        <f>IF(COUNTIF('Healthy (TIAB)'!A385:A1279, B385) &gt; 0, "Yes", "No")</f>
        <v>No</v>
      </c>
    </row>
    <row r="386" spans="1:6" ht="32" x14ac:dyDescent="0.2">
      <c r="A386" s="8">
        <v>2012</v>
      </c>
      <c r="B386" s="8">
        <v>21917191</v>
      </c>
      <c r="C386" s="9">
        <f>HYPERLINK(_xlfn.CONCAT("https://pubmed.ncbi.nlm.nih.gov/",B386), B386)</f>
        <v>21917191</v>
      </c>
      <c r="D386" s="10" t="s">
        <v>372</v>
      </c>
      <c r="E386" s="8" t="s">
        <v>1046</v>
      </c>
      <c r="F386" t="str">
        <f>IF(COUNTIF('Healthy (TIAB)'!A386:A1280, B386) &gt; 0, "Yes", "No")</f>
        <v>Yes</v>
      </c>
    </row>
    <row r="387" spans="1:6" ht="32" x14ac:dyDescent="0.2">
      <c r="A387" s="8">
        <v>2012</v>
      </c>
      <c r="B387" s="8">
        <v>22260859</v>
      </c>
      <c r="C387" s="9">
        <f>HYPERLINK(_xlfn.CONCAT("https://pubmed.ncbi.nlm.nih.gov/",B387), B387)</f>
        <v>22260859</v>
      </c>
      <c r="D387" s="10" t="s">
        <v>1230</v>
      </c>
      <c r="E387" s="8" t="s">
        <v>887</v>
      </c>
      <c r="F387" t="str">
        <f>IF(COUNTIF('Healthy (TIAB)'!A387:A1281, B387) &gt; 0, "Yes", "No")</f>
        <v>No</v>
      </c>
    </row>
    <row r="388" spans="1:6" ht="32" x14ac:dyDescent="0.2">
      <c r="A388" s="8">
        <v>2012</v>
      </c>
      <c r="B388" s="8">
        <v>22221492</v>
      </c>
      <c r="C388" s="9">
        <f>HYPERLINK(_xlfn.CONCAT("https://pubmed.ncbi.nlm.nih.gov/",B388), B388)</f>
        <v>22221492</v>
      </c>
      <c r="D388" s="10" t="s">
        <v>1231</v>
      </c>
      <c r="E388" s="8" t="s">
        <v>851</v>
      </c>
      <c r="F388" t="str">
        <f>IF(COUNTIF('Healthy (TIAB)'!A388:A1282, B388) &gt; 0, "Yes", "No")</f>
        <v>No</v>
      </c>
    </row>
    <row r="389" spans="1:6" ht="32" x14ac:dyDescent="0.2">
      <c r="A389" s="8">
        <v>2012</v>
      </c>
      <c r="B389" s="8">
        <v>22431864</v>
      </c>
      <c r="C389" s="9">
        <f>HYPERLINK(_xlfn.CONCAT("https://pubmed.ncbi.nlm.nih.gov/",B389), B389)</f>
        <v>22431864</v>
      </c>
      <c r="D389" s="10" t="s">
        <v>1232</v>
      </c>
      <c r="E389" s="8" t="s">
        <v>856</v>
      </c>
      <c r="F389" t="str">
        <f>IF(COUNTIF('Healthy (TIAB)'!A389:A1283, B389) &gt; 0, "Yes", "No")</f>
        <v>No</v>
      </c>
    </row>
    <row r="390" spans="1:6" ht="32" x14ac:dyDescent="0.2">
      <c r="A390" s="8">
        <v>2012</v>
      </c>
      <c r="B390" s="8">
        <v>22472183</v>
      </c>
      <c r="C390" s="9">
        <f>HYPERLINK(_xlfn.CONCAT("https://pubmed.ncbi.nlm.nih.gov/",B390), B390)</f>
        <v>22472183</v>
      </c>
      <c r="D390" s="10" t="s">
        <v>142</v>
      </c>
      <c r="E390" s="8" t="s">
        <v>899</v>
      </c>
      <c r="F390" t="str">
        <f>IF(COUNTIF('Healthy (TIAB)'!A390:A1284, B390) &gt; 0, "Yes", "No")</f>
        <v>No</v>
      </c>
    </row>
    <row r="391" spans="1:6" ht="32" x14ac:dyDescent="0.2">
      <c r="A391" s="8">
        <v>2012</v>
      </c>
      <c r="B391" s="8">
        <v>23034965</v>
      </c>
      <c r="C391" s="9">
        <f>HYPERLINK(_xlfn.CONCAT("https://pubmed.ncbi.nlm.nih.gov/",B391), B391)</f>
        <v>23034965</v>
      </c>
      <c r="D391" s="10" t="s">
        <v>1233</v>
      </c>
      <c r="E391" s="8" t="s">
        <v>851</v>
      </c>
      <c r="F391" t="str">
        <f>IF(COUNTIF('Healthy (TIAB)'!A391:A1285, B391) &gt; 0, "Yes", "No")</f>
        <v>No</v>
      </c>
    </row>
    <row r="392" spans="1:6" ht="32" x14ac:dyDescent="0.2">
      <c r="A392" s="8">
        <v>2012</v>
      </c>
      <c r="B392" s="8">
        <v>22569435</v>
      </c>
      <c r="C392" s="9">
        <f>HYPERLINK(_xlfn.CONCAT("https://pubmed.ncbi.nlm.nih.gov/",B392), B392)</f>
        <v>22569435</v>
      </c>
      <c r="D392" s="10" t="s">
        <v>1234</v>
      </c>
      <c r="E392" s="8" t="s">
        <v>966</v>
      </c>
      <c r="F392" t="str">
        <f>IF(COUNTIF('Healthy (TIAB)'!A392:A1286, B392) &gt; 0, "Yes", "No")</f>
        <v>No</v>
      </c>
    </row>
    <row r="393" spans="1:6" ht="32" x14ac:dyDescent="0.2">
      <c r="A393" s="8">
        <v>2012</v>
      </c>
      <c r="B393" s="8">
        <v>22623389</v>
      </c>
      <c r="C393" s="9">
        <f>HYPERLINK(_xlfn.CONCAT("https://pubmed.ncbi.nlm.nih.gov/",B393), B393)</f>
        <v>22623389</v>
      </c>
      <c r="D393" s="10" t="s">
        <v>1235</v>
      </c>
      <c r="E393" s="8" t="s">
        <v>1236</v>
      </c>
      <c r="F393" t="str">
        <f>IF(COUNTIF('Healthy (TIAB)'!A393:A1287, B393) &gt; 0, "Yes", "No")</f>
        <v>No</v>
      </c>
    </row>
    <row r="394" spans="1:6" ht="32" x14ac:dyDescent="0.2">
      <c r="A394" s="8">
        <v>2012</v>
      </c>
      <c r="B394" s="8">
        <v>23312051</v>
      </c>
      <c r="C394" s="9">
        <f>HYPERLINK(_xlfn.CONCAT("https://pubmed.ncbi.nlm.nih.gov/",B394), B394)</f>
        <v>23312051</v>
      </c>
      <c r="D394" s="10" t="s">
        <v>1237</v>
      </c>
      <c r="E394" s="8" t="s">
        <v>853</v>
      </c>
      <c r="F394" t="str">
        <f>IF(COUNTIF('Healthy (TIAB)'!A394:A1288, B394) &gt; 0, "Yes", "No")</f>
        <v>No</v>
      </c>
    </row>
    <row r="395" spans="1:6" ht="32" x14ac:dyDescent="0.2">
      <c r="A395" s="8">
        <v>2012</v>
      </c>
      <c r="B395" s="8">
        <v>22901557</v>
      </c>
      <c r="C395" s="9">
        <f>HYPERLINK(_xlfn.CONCAT("https://pubmed.ncbi.nlm.nih.gov/",B395), B395)</f>
        <v>22901557</v>
      </c>
      <c r="D395" s="10" t="s">
        <v>1238</v>
      </c>
      <c r="E395" s="8" t="s">
        <v>853</v>
      </c>
      <c r="F395" t="str">
        <f>IF(COUNTIF('Healthy (TIAB)'!A395:A1289, B395) &gt; 0, "Yes", "No")</f>
        <v>No</v>
      </c>
    </row>
    <row r="396" spans="1:6" ht="32" x14ac:dyDescent="0.2">
      <c r="A396" s="8">
        <v>2012</v>
      </c>
      <c r="B396" s="8">
        <v>22136711</v>
      </c>
      <c r="C396" s="9">
        <f>HYPERLINK(_xlfn.CONCAT("https://pubmed.ncbi.nlm.nih.gov/",B396), B396)</f>
        <v>22136711</v>
      </c>
      <c r="D396" s="10" t="s">
        <v>275</v>
      </c>
      <c r="E396" s="8" t="s">
        <v>1046</v>
      </c>
      <c r="F396" t="str">
        <f>IF(COUNTIF('Healthy (TIAB)'!A396:A1290, B396) &gt; 0, "Yes", "No")</f>
        <v>No</v>
      </c>
    </row>
    <row r="397" spans="1:6" ht="32" x14ac:dyDescent="0.2">
      <c r="A397" s="8">
        <v>2012</v>
      </c>
      <c r="B397" s="8">
        <v>23134888</v>
      </c>
      <c r="C397" s="9">
        <f>HYPERLINK(_xlfn.CONCAT("https://pubmed.ncbi.nlm.nih.gov/",B397), B397)</f>
        <v>23134888</v>
      </c>
      <c r="D397" s="10" t="s">
        <v>1239</v>
      </c>
      <c r="E397" s="8" t="s">
        <v>851</v>
      </c>
      <c r="F397" t="str">
        <f>IF(COUNTIF('Healthy (TIAB)'!A397:A1291, B397) &gt; 0, "Yes", "No")</f>
        <v>No</v>
      </c>
    </row>
    <row r="398" spans="1:6" ht="32" x14ac:dyDescent="0.2">
      <c r="A398" s="8">
        <v>2012</v>
      </c>
      <c r="B398" s="8">
        <v>23351198</v>
      </c>
      <c r="C398" s="9">
        <f>HYPERLINK(_xlfn.CONCAT("https://pubmed.ncbi.nlm.nih.gov/",B398), B398)</f>
        <v>23351198</v>
      </c>
      <c r="D398" s="10" t="s">
        <v>1240</v>
      </c>
      <c r="E398" s="8" t="s">
        <v>887</v>
      </c>
      <c r="F398" t="str">
        <f>IF(COUNTIF('Healthy (TIAB)'!A398:A1292, B398) &gt; 0, "Yes", "No")</f>
        <v>No</v>
      </c>
    </row>
    <row r="399" spans="1:6" ht="16" x14ac:dyDescent="0.2">
      <c r="A399" s="8">
        <v>2012</v>
      </c>
      <c r="B399" s="8">
        <v>22978374</v>
      </c>
      <c r="C399" s="9">
        <f>HYPERLINK(_xlfn.CONCAT("https://pubmed.ncbi.nlm.nih.gov/",B399), B399)</f>
        <v>22978374</v>
      </c>
      <c r="D399" s="10" t="s">
        <v>1241</v>
      </c>
      <c r="E399" s="8" t="s">
        <v>1242</v>
      </c>
      <c r="F399" t="str">
        <f>IF(COUNTIF('Healthy (TIAB)'!A399:A1293, B399) &gt; 0, "Yes", "No")</f>
        <v>No</v>
      </c>
    </row>
    <row r="400" spans="1:6" ht="32" x14ac:dyDescent="0.2">
      <c r="A400" s="8">
        <v>2012</v>
      </c>
      <c r="B400" s="8">
        <v>24688934</v>
      </c>
      <c r="C400" s="9">
        <f>HYPERLINK(_xlfn.CONCAT("https://pubmed.ncbi.nlm.nih.gov/",B400), B400)</f>
        <v>24688934</v>
      </c>
      <c r="D400" s="10" t="s">
        <v>1243</v>
      </c>
      <c r="E400" s="8" t="s">
        <v>851</v>
      </c>
      <c r="F400" t="str">
        <f>IF(COUNTIF('Healthy (TIAB)'!A400:A1294, B400) &gt; 0, "Yes", "No")</f>
        <v>No</v>
      </c>
    </row>
    <row r="401" spans="1:6" ht="32" x14ac:dyDescent="0.2">
      <c r="A401" s="8">
        <v>2012</v>
      </c>
      <c r="B401" s="8">
        <v>22536073</v>
      </c>
      <c r="C401" s="9">
        <f>HYPERLINK(_xlfn.CONCAT("https://pubmed.ncbi.nlm.nih.gov/",B401), B401)</f>
        <v>22536073</v>
      </c>
      <c r="D401" s="10" t="s">
        <v>1244</v>
      </c>
      <c r="E401" s="8" t="s">
        <v>853</v>
      </c>
      <c r="F401" t="str">
        <f>IF(COUNTIF('Healthy (TIAB)'!A401:A1295, B401) &gt; 0, "Yes", "No")</f>
        <v>No</v>
      </c>
    </row>
    <row r="402" spans="1:6" ht="32" x14ac:dyDescent="0.2">
      <c r="A402" s="8">
        <v>2012</v>
      </c>
      <c r="B402" s="8">
        <v>22929118</v>
      </c>
      <c r="C402" s="9">
        <f>HYPERLINK(_xlfn.CONCAT("https://pubmed.ncbi.nlm.nih.gov/",B402), B402)</f>
        <v>22929118</v>
      </c>
      <c r="D402" s="10" t="s">
        <v>1245</v>
      </c>
      <c r="E402" s="8" t="s">
        <v>845</v>
      </c>
      <c r="F402" t="str">
        <f>IF(COUNTIF('Healthy (TIAB)'!A402:A1296, B402) &gt; 0, "Yes", "No")</f>
        <v>No</v>
      </c>
    </row>
    <row r="403" spans="1:6" ht="48" x14ac:dyDescent="0.2">
      <c r="A403" s="8">
        <v>2012</v>
      </c>
      <c r="B403" s="8">
        <v>22186099</v>
      </c>
      <c r="C403" s="9">
        <f>HYPERLINK(_xlfn.CONCAT("https://pubmed.ncbi.nlm.nih.gov/",B403), B403)</f>
        <v>22186099</v>
      </c>
      <c r="D403" s="10" t="s">
        <v>1246</v>
      </c>
      <c r="E403" s="8" t="s">
        <v>977</v>
      </c>
      <c r="F403" t="str">
        <f>IF(COUNTIF('Healthy (TIAB)'!A403:A1297, B403) &gt; 0, "Yes", "No")</f>
        <v>No</v>
      </c>
    </row>
    <row r="404" spans="1:6" ht="32" x14ac:dyDescent="0.2">
      <c r="A404" s="8">
        <v>2012</v>
      </c>
      <c r="B404" s="8">
        <v>23017309</v>
      </c>
      <c r="C404" s="9">
        <f>HYPERLINK(_xlfn.CONCAT("https://pubmed.ncbi.nlm.nih.gov/",B404), B404)</f>
        <v>23017309</v>
      </c>
      <c r="D404" s="10" t="s">
        <v>1247</v>
      </c>
      <c r="E404" s="8" t="s">
        <v>851</v>
      </c>
      <c r="F404" t="str">
        <f>IF(COUNTIF('Healthy (TIAB)'!A404:A1298, B404) &gt; 0, "Yes", "No")</f>
        <v>No</v>
      </c>
    </row>
    <row r="405" spans="1:6" ht="32" x14ac:dyDescent="0.2">
      <c r="A405" s="8">
        <v>2012</v>
      </c>
      <c r="B405" s="8">
        <v>23209576</v>
      </c>
      <c r="C405" s="9">
        <f>HYPERLINK(_xlfn.CONCAT("https://pubmed.ncbi.nlm.nih.gov/",B405), B405)</f>
        <v>23209576</v>
      </c>
      <c r="D405" s="10" t="s">
        <v>1248</v>
      </c>
      <c r="E405" s="8" t="s">
        <v>845</v>
      </c>
      <c r="F405" t="str">
        <f>IF(COUNTIF('Healthy (TIAB)'!A405:A1299, B405) &gt; 0, "Yes", "No")</f>
        <v>No</v>
      </c>
    </row>
    <row r="406" spans="1:6" ht="16" x14ac:dyDescent="0.2">
      <c r="A406" s="8">
        <v>2012</v>
      </c>
      <c r="B406" s="8">
        <v>22953023</v>
      </c>
      <c r="C406" s="9">
        <f>HYPERLINK(_xlfn.CONCAT("https://pubmed.ncbi.nlm.nih.gov/",B406), B406)</f>
        <v>22953023</v>
      </c>
      <c r="D406" s="10" t="s">
        <v>1249</v>
      </c>
      <c r="E406" s="8" t="s">
        <v>891</v>
      </c>
      <c r="F406" t="str">
        <f>IF(COUNTIF('Healthy (TIAB)'!A406:A1300, B406) &gt; 0, "Yes", "No")</f>
        <v>No</v>
      </c>
    </row>
    <row r="407" spans="1:6" ht="32" x14ac:dyDescent="0.2">
      <c r="A407" s="8">
        <v>2012</v>
      </c>
      <c r="B407" s="8">
        <v>23326753</v>
      </c>
      <c r="C407" s="9">
        <f>HYPERLINK(_xlfn.CONCAT("https://pubmed.ncbi.nlm.nih.gov/",B407), B407)</f>
        <v>23326753</v>
      </c>
      <c r="D407" s="10" t="s">
        <v>1250</v>
      </c>
      <c r="E407" s="8" t="s">
        <v>856</v>
      </c>
      <c r="F407" t="str">
        <f>IF(COUNTIF('Healthy (TIAB)'!A407:A1301, B407) &gt; 0, "Yes", "No")</f>
        <v>No</v>
      </c>
    </row>
    <row r="408" spans="1:6" ht="32" x14ac:dyDescent="0.2">
      <c r="A408" s="8">
        <v>2012</v>
      </c>
      <c r="B408" s="8">
        <v>22669332</v>
      </c>
      <c r="C408" s="9">
        <f>HYPERLINK(_xlfn.CONCAT("https://pubmed.ncbi.nlm.nih.gov/",B408), B408)</f>
        <v>22669332</v>
      </c>
      <c r="D408" s="10" t="s">
        <v>1251</v>
      </c>
      <c r="E408" s="8" t="s">
        <v>848</v>
      </c>
      <c r="F408" t="str">
        <f>IF(COUNTIF('Healthy (TIAB)'!A408:A1302, B408) &gt; 0, "Yes", "No")</f>
        <v>No</v>
      </c>
    </row>
    <row r="409" spans="1:6" ht="32" x14ac:dyDescent="0.2">
      <c r="A409" s="8">
        <v>2012</v>
      </c>
      <c r="B409" s="8">
        <v>22314022</v>
      </c>
      <c r="C409" s="9">
        <f>HYPERLINK(_xlfn.CONCAT("https://pubmed.ncbi.nlm.nih.gov/",B409), B409)</f>
        <v>22314022</v>
      </c>
      <c r="D409" s="10" t="s">
        <v>1252</v>
      </c>
      <c r="E409" s="8" t="s">
        <v>893</v>
      </c>
      <c r="F409" t="str">
        <f>IF(COUNTIF('Healthy (TIAB)'!A409:A1303, B409) &gt; 0, "Yes", "No")</f>
        <v>No</v>
      </c>
    </row>
    <row r="410" spans="1:6" ht="48" x14ac:dyDescent="0.2">
      <c r="A410" s="8">
        <v>2012</v>
      </c>
      <c r="B410" s="8">
        <v>22212377</v>
      </c>
      <c r="C410" s="9">
        <f>HYPERLINK(_xlfn.CONCAT("https://pubmed.ncbi.nlm.nih.gov/",B410), B410)</f>
        <v>22212377</v>
      </c>
      <c r="D410" s="10" t="s">
        <v>1253</v>
      </c>
      <c r="E410" s="8" t="s">
        <v>845</v>
      </c>
      <c r="F410" t="str">
        <f>IF(COUNTIF('Healthy (TIAB)'!A410:A1304, B410) &gt; 0, "Yes", "No")</f>
        <v>No</v>
      </c>
    </row>
    <row r="411" spans="1:6" ht="32" x14ac:dyDescent="0.2">
      <c r="A411" s="8">
        <v>2012</v>
      </c>
      <c r="B411" s="8">
        <v>22892157</v>
      </c>
      <c r="C411" s="9">
        <f>HYPERLINK(_xlfn.CONCAT("https://pubmed.ncbi.nlm.nih.gov/",B411), B411)</f>
        <v>22892157</v>
      </c>
      <c r="D411" s="10" t="s">
        <v>1254</v>
      </c>
      <c r="E411" s="8" t="s">
        <v>893</v>
      </c>
      <c r="F411" t="str">
        <f>IF(COUNTIF('Healthy (TIAB)'!A411:A1305, B411) &gt; 0, "Yes", "No")</f>
        <v>No</v>
      </c>
    </row>
    <row r="412" spans="1:6" ht="32" x14ac:dyDescent="0.2">
      <c r="A412" s="8">
        <v>2012</v>
      </c>
      <c r="B412" s="8">
        <v>23241455</v>
      </c>
      <c r="C412" s="9">
        <f>HYPERLINK(_xlfn.CONCAT("https://pubmed.ncbi.nlm.nih.gov/",B412), B412)</f>
        <v>23241455</v>
      </c>
      <c r="D412" s="10" t="s">
        <v>1255</v>
      </c>
      <c r="E412" s="8" t="s">
        <v>845</v>
      </c>
      <c r="F412" t="str">
        <f>IF(COUNTIF('Healthy (TIAB)'!A412:A1306, B412) &gt; 0, "Yes", "No")</f>
        <v>No</v>
      </c>
    </row>
    <row r="413" spans="1:6" ht="48" x14ac:dyDescent="0.2">
      <c r="A413" s="8">
        <v>2012</v>
      </c>
      <c r="B413" s="8">
        <v>22551950</v>
      </c>
      <c r="C413" s="9">
        <f>HYPERLINK(_xlfn.CONCAT("https://pubmed.ncbi.nlm.nih.gov/",B413), B413)</f>
        <v>22551950</v>
      </c>
      <c r="D413" s="10" t="s">
        <v>1256</v>
      </c>
      <c r="E413" s="8" t="s">
        <v>845</v>
      </c>
      <c r="F413" t="str">
        <f>IF(COUNTIF('Healthy (TIAB)'!A413:A1307, B413) &gt; 0, "Yes", "No")</f>
        <v>No</v>
      </c>
    </row>
    <row r="414" spans="1:6" ht="32" x14ac:dyDescent="0.2">
      <c r="A414" s="8">
        <v>2012</v>
      </c>
      <c r="B414" s="8">
        <v>22897461</v>
      </c>
      <c r="C414" s="9">
        <f>HYPERLINK(_xlfn.CONCAT("https://pubmed.ncbi.nlm.nih.gov/",B414), B414)</f>
        <v>22897461</v>
      </c>
      <c r="D414" s="10" t="s">
        <v>1257</v>
      </c>
      <c r="E414" s="8" t="s">
        <v>845</v>
      </c>
      <c r="F414" t="str">
        <f>IF(COUNTIF('Healthy (TIAB)'!A414:A1308, B414) &gt; 0, "Yes", "No")</f>
        <v>No</v>
      </c>
    </row>
    <row r="415" spans="1:6" ht="32" x14ac:dyDescent="0.2">
      <c r="A415" s="8">
        <v>2012</v>
      </c>
      <c r="B415" s="8">
        <v>22952598</v>
      </c>
      <c r="C415" s="9">
        <f>HYPERLINK(_xlfn.CONCAT("https://pubmed.ncbi.nlm.nih.gov/",B415), B415)</f>
        <v>22952598</v>
      </c>
      <c r="D415" s="10" t="s">
        <v>145</v>
      </c>
      <c r="E415" s="8" t="s">
        <v>1046</v>
      </c>
      <c r="F415" t="str">
        <f>IF(COUNTIF('Healthy (TIAB)'!A415:A1309, B415) &gt; 0, "Yes", "No")</f>
        <v>No</v>
      </c>
    </row>
    <row r="416" spans="1:6" ht="32" x14ac:dyDescent="0.2">
      <c r="A416" s="8">
        <v>2011</v>
      </c>
      <c r="B416" s="8">
        <v>22199129</v>
      </c>
      <c r="C416" s="9">
        <f>HYPERLINK(_xlfn.CONCAT("https://pubmed.ncbi.nlm.nih.gov/",B416), B416)</f>
        <v>22199129</v>
      </c>
      <c r="D416" s="10" t="s">
        <v>1258</v>
      </c>
      <c r="E416" s="8" t="s">
        <v>887</v>
      </c>
      <c r="F416" t="str">
        <f>IF(COUNTIF('Healthy (TIAB)'!A416:A1310, B416) &gt; 0, "Yes", "No")</f>
        <v>No</v>
      </c>
    </row>
    <row r="417" spans="1:6" ht="16" x14ac:dyDescent="0.2">
      <c r="A417" s="8">
        <v>2011</v>
      </c>
      <c r="B417" s="8">
        <v>22007257</v>
      </c>
      <c r="C417" s="9">
        <f>HYPERLINK(_xlfn.CONCAT("https://pubmed.ncbi.nlm.nih.gov/",B417), B417)</f>
        <v>22007257</v>
      </c>
      <c r="D417" s="10" t="s">
        <v>1259</v>
      </c>
      <c r="E417" s="8" t="s">
        <v>926</v>
      </c>
      <c r="F417" t="str">
        <f>IF(COUNTIF('Healthy (TIAB)'!A417:A1311, B417) &gt; 0, "Yes", "No")</f>
        <v>No</v>
      </c>
    </row>
    <row r="418" spans="1:6" ht="32" x14ac:dyDescent="0.2">
      <c r="A418" s="8">
        <v>2011</v>
      </c>
      <c r="B418" s="8">
        <v>22101876</v>
      </c>
      <c r="C418" s="9">
        <f>HYPERLINK(_xlfn.CONCAT("https://pubmed.ncbi.nlm.nih.gov/",B418), B418)</f>
        <v>22101876</v>
      </c>
      <c r="D418" s="10" t="s">
        <v>1260</v>
      </c>
      <c r="E418" s="8" t="s">
        <v>899</v>
      </c>
      <c r="F418" t="str">
        <f>IF(COUNTIF('Healthy (TIAB)'!A418:A1312, B418) &gt; 0, "Yes", "No")</f>
        <v>No</v>
      </c>
    </row>
    <row r="419" spans="1:6" ht="16" x14ac:dyDescent="0.2">
      <c r="A419" s="8">
        <v>2011</v>
      </c>
      <c r="B419" s="8">
        <v>22008493</v>
      </c>
      <c r="C419" s="9">
        <f>HYPERLINK(_xlfn.CONCAT("https://pubmed.ncbi.nlm.nih.gov/",B419), B419)</f>
        <v>22008493</v>
      </c>
      <c r="D419" s="10" t="s">
        <v>1261</v>
      </c>
      <c r="E419" s="8" t="s">
        <v>848</v>
      </c>
      <c r="F419" t="str">
        <f>IF(COUNTIF('Healthy (TIAB)'!A419:A1313, B419) &gt; 0, "Yes", "No")</f>
        <v>No</v>
      </c>
    </row>
    <row r="420" spans="1:6" ht="32" x14ac:dyDescent="0.2">
      <c r="A420" s="8">
        <v>2011</v>
      </c>
      <c r="B420" s="8">
        <v>21711517</v>
      </c>
      <c r="C420" s="9">
        <f>HYPERLINK(_xlfn.CONCAT("https://pubmed.ncbi.nlm.nih.gov/",B420), B420)</f>
        <v>21711517</v>
      </c>
      <c r="D420" s="10" t="s">
        <v>1262</v>
      </c>
      <c r="E420" s="8" t="s">
        <v>1195</v>
      </c>
      <c r="F420" t="str">
        <f>IF(COUNTIF('Healthy (TIAB)'!A420:A1314, B420) &gt; 0, "Yes", "No")</f>
        <v>No</v>
      </c>
    </row>
    <row r="421" spans="1:6" ht="32" x14ac:dyDescent="0.2">
      <c r="A421" s="8">
        <v>2011</v>
      </c>
      <c r="B421" s="8">
        <v>21561620</v>
      </c>
      <c r="C421" s="9">
        <f>HYPERLINK(_xlfn.CONCAT("https://pubmed.ncbi.nlm.nih.gov/",B421), B421)</f>
        <v>21561620</v>
      </c>
      <c r="D421" s="10" t="s">
        <v>1263</v>
      </c>
      <c r="E421" s="8" t="s">
        <v>887</v>
      </c>
      <c r="F421" t="str">
        <f>IF(COUNTIF('Healthy (TIAB)'!A421:A1315, B421) &gt; 0, "Yes", "No")</f>
        <v>No</v>
      </c>
    </row>
    <row r="422" spans="1:6" ht="48" x14ac:dyDescent="0.2">
      <c r="A422" s="8">
        <v>2011</v>
      </c>
      <c r="B422" s="8">
        <v>20877395</v>
      </c>
      <c r="C422" s="9">
        <f>HYPERLINK(_xlfn.CONCAT("https://pubmed.ncbi.nlm.nih.gov/",B422), B422)</f>
        <v>20877395</v>
      </c>
      <c r="D422" s="10" t="s">
        <v>1264</v>
      </c>
      <c r="E422" s="8" t="s">
        <v>887</v>
      </c>
      <c r="F422" t="str">
        <f>IF(COUNTIF('Healthy (TIAB)'!A422:A1316, B422) &gt; 0, "Yes", "No")</f>
        <v>No</v>
      </c>
    </row>
    <row r="423" spans="1:6" ht="32" x14ac:dyDescent="0.2">
      <c r="A423" s="8">
        <v>2011</v>
      </c>
      <c r="B423" s="8">
        <v>19939650</v>
      </c>
      <c r="C423" s="9">
        <f>HYPERLINK(_xlfn.CONCAT("https://pubmed.ncbi.nlm.nih.gov/",B423), B423)</f>
        <v>19939650</v>
      </c>
      <c r="D423" s="10" t="s">
        <v>135</v>
      </c>
      <c r="E423" s="8" t="s">
        <v>1265</v>
      </c>
      <c r="F423" t="str">
        <f>IF(COUNTIF('Healthy (TIAB)'!A423:A1317, B423) &gt; 0, "Yes", "No")</f>
        <v>No</v>
      </c>
    </row>
    <row r="424" spans="1:6" ht="32" x14ac:dyDescent="0.2">
      <c r="A424" s="8">
        <v>2011</v>
      </c>
      <c r="B424" s="8">
        <v>21159785</v>
      </c>
      <c r="C424" s="9">
        <f>HYPERLINK(_xlfn.CONCAT("https://pubmed.ncbi.nlm.nih.gov/",B424), B424)</f>
        <v>21159785</v>
      </c>
      <c r="D424" s="10" t="s">
        <v>370</v>
      </c>
      <c r="E424" s="8" t="s">
        <v>850</v>
      </c>
      <c r="F424" t="str">
        <f>IF(COUNTIF('Healthy (TIAB)'!A424:A1318, B424) &gt; 0, "Yes", "No")</f>
        <v>No</v>
      </c>
    </row>
    <row r="425" spans="1:6" ht="32" x14ac:dyDescent="0.2">
      <c r="A425" s="8">
        <v>2011</v>
      </c>
      <c r="B425" s="8">
        <v>21159789</v>
      </c>
      <c r="C425" s="9">
        <f>HYPERLINK(_xlfn.CONCAT("https://pubmed.ncbi.nlm.nih.gov/",B425), B425)</f>
        <v>21159789</v>
      </c>
      <c r="D425" s="10" t="s">
        <v>140</v>
      </c>
      <c r="E425" s="8" t="s">
        <v>851</v>
      </c>
      <c r="F425" t="str">
        <f>IF(COUNTIF('Healthy (TIAB)'!A425:A1319, B425) &gt; 0, "Yes", "No")</f>
        <v>No</v>
      </c>
    </row>
    <row r="426" spans="1:6" ht="32" x14ac:dyDescent="0.2">
      <c r="A426" s="8">
        <v>2011</v>
      </c>
      <c r="B426" s="8">
        <v>21178084</v>
      </c>
      <c r="C426" s="9">
        <f>HYPERLINK(_xlfn.CONCAT("https://pubmed.ncbi.nlm.nih.gov/",B426), B426)</f>
        <v>21178084</v>
      </c>
      <c r="D426" s="10" t="s">
        <v>1266</v>
      </c>
      <c r="E426" s="8" t="s">
        <v>1267</v>
      </c>
      <c r="F426" t="str">
        <f>IF(COUNTIF('Healthy (TIAB)'!A426:A1320, B426) &gt; 0, "Yes", "No")</f>
        <v>No</v>
      </c>
    </row>
    <row r="427" spans="1:6" ht="32" x14ac:dyDescent="0.2">
      <c r="A427" s="8">
        <v>2011</v>
      </c>
      <c r="B427" s="8">
        <v>21714585</v>
      </c>
      <c r="C427" s="9">
        <f>HYPERLINK(_xlfn.CONCAT("https://pubmed.ncbi.nlm.nih.gov/",B427), B427)</f>
        <v>21714585</v>
      </c>
      <c r="D427" s="10" t="s">
        <v>1268</v>
      </c>
      <c r="E427" s="8" t="s">
        <v>856</v>
      </c>
      <c r="F427" t="str">
        <f>IF(COUNTIF('Healthy (TIAB)'!A427:A1321, B427) &gt; 0, "Yes", "No")</f>
        <v>No</v>
      </c>
    </row>
    <row r="428" spans="1:6" ht="32" x14ac:dyDescent="0.2">
      <c r="A428" s="8">
        <v>2011</v>
      </c>
      <c r="B428" s="8">
        <v>21859401</v>
      </c>
      <c r="C428" s="9">
        <f>HYPERLINK(_xlfn.CONCAT("https://pubmed.ncbi.nlm.nih.gov/",B428), B428)</f>
        <v>21859401</v>
      </c>
      <c r="D428" s="10" t="s">
        <v>1269</v>
      </c>
      <c r="E428" s="8" t="s">
        <v>1025</v>
      </c>
      <c r="F428" t="str">
        <f>IF(COUNTIF('Healthy (TIAB)'!A428:A1322, B428) &gt; 0, "Yes", "No")</f>
        <v>No</v>
      </c>
    </row>
    <row r="429" spans="1:6" ht="32" x14ac:dyDescent="0.2">
      <c r="A429" s="8">
        <v>2011</v>
      </c>
      <c r="B429" s="8">
        <v>22031659</v>
      </c>
      <c r="C429" s="9">
        <f>HYPERLINK(_xlfn.CONCAT("https://pubmed.ncbi.nlm.nih.gov/",B429), B429)</f>
        <v>22031659</v>
      </c>
      <c r="D429" s="10" t="s">
        <v>1270</v>
      </c>
      <c r="E429" s="8" t="s">
        <v>851</v>
      </c>
      <c r="F429" t="str">
        <f>IF(COUNTIF('Healthy (TIAB)'!A429:A1323, B429) &gt; 0, "Yes", "No")</f>
        <v>No</v>
      </c>
    </row>
    <row r="430" spans="1:6" ht="32" x14ac:dyDescent="0.2">
      <c r="A430" s="8">
        <v>2011</v>
      </c>
      <c r="B430" s="8">
        <v>21630032</v>
      </c>
      <c r="C430" s="9">
        <f>HYPERLINK(_xlfn.CONCAT("https://pubmed.ncbi.nlm.nih.gov/",B430), B430)</f>
        <v>21630032</v>
      </c>
      <c r="D430" s="10" t="s">
        <v>1271</v>
      </c>
      <c r="E430" s="8" t="s">
        <v>893</v>
      </c>
      <c r="F430" t="str">
        <f>IF(COUNTIF('Healthy (TIAB)'!A430:A1324, B430) &gt; 0, "Yes", "No")</f>
        <v>No</v>
      </c>
    </row>
    <row r="431" spans="1:6" ht="32" x14ac:dyDescent="0.2">
      <c r="A431" s="8">
        <v>2011</v>
      </c>
      <c r="B431" s="8">
        <v>21223512</v>
      </c>
      <c r="C431" s="9">
        <f>HYPERLINK(_xlfn.CONCAT("https://pubmed.ncbi.nlm.nih.gov/",B431), B431)</f>
        <v>21223512</v>
      </c>
      <c r="D431" s="10" t="s">
        <v>1272</v>
      </c>
      <c r="E431" s="8" t="s">
        <v>1273</v>
      </c>
      <c r="F431" t="str">
        <f>IF(COUNTIF('Healthy (TIAB)'!A431:A1325, B431) &gt; 0, "Yes", "No")</f>
        <v>No</v>
      </c>
    </row>
    <row r="432" spans="1:6" ht="32" x14ac:dyDescent="0.2">
      <c r="A432" s="8">
        <v>2011</v>
      </c>
      <c r="B432" s="8">
        <v>21701083</v>
      </c>
      <c r="C432" s="9">
        <f>HYPERLINK(_xlfn.CONCAT("https://pubmed.ncbi.nlm.nih.gov/",B432), B432)</f>
        <v>21701083</v>
      </c>
      <c r="D432" s="10" t="s">
        <v>1274</v>
      </c>
      <c r="E432" s="8" t="s">
        <v>951</v>
      </c>
      <c r="F432" t="str">
        <f>IF(COUNTIF('Healthy (TIAB)'!A432:A1326, B432) &gt; 0, "Yes", "No")</f>
        <v>No</v>
      </c>
    </row>
    <row r="433" spans="1:6" ht="32" x14ac:dyDescent="0.2">
      <c r="A433" s="8">
        <v>2011</v>
      </c>
      <c r="B433" s="8">
        <v>22144044</v>
      </c>
      <c r="C433" s="9">
        <f>HYPERLINK(_xlfn.CONCAT("https://pubmed.ncbi.nlm.nih.gov/",B433), B433)</f>
        <v>22144044</v>
      </c>
      <c r="D433" s="10" t="s">
        <v>1275</v>
      </c>
      <c r="E433" s="8" t="s">
        <v>845</v>
      </c>
      <c r="F433" t="str">
        <f>IF(COUNTIF('Healthy (TIAB)'!A433:A1327, B433) &gt; 0, "Yes", "No")</f>
        <v>No</v>
      </c>
    </row>
    <row r="434" spans="1:6" ht="32" x14ac:dyDescent="0.2">
      <c r="A434" s="8">
        <v>2011</v>
      </c>
      <c r="B434" s="8">
        <v>21600524</v>
      </c>
      <c r="C434" s="9">
        <f>HYPERLINK(_xlfn.CONCAT("https://pubmed.ncbi.nlm.nih.gov/",B434), B434)</f>
        <v>21600524</v>
      </c>
      <c r="D434" s="10" t="s">
        <v>1276</v>
      </c>
      <c r="E434" s="8" t="s">
        <v>845</v>
      </c>
      <c r="F434" t="str">
        <f>IF(COUNTIF('Healthy (TIAB)'!A434:A1328, B434) &gt; 0, "Yes", "No")</f>
        <v>No</v>
      </c>
    </row>
    <row r="435" spans="1:6" ht="32" x14ac:dyDescent="0.2">
      <c r="A435" s="8">
        <v>2011</v>
      </c>
      <c r="B435" s="8">
        <v>20938439</v>
      </c>
      <c r="C435" s="9">
        <f>HYPERLINK(_xlfn.CONCAT("https://pubmed.ncbi.nlm.nih.gov/",B435), B435)</f>
        <v>20938439</v>
      </c>
      <c r="D435" s="10" t="s">
        <v>1277</v>
      </c>
      <c r="E435" s="8" t="s">
        <v>845</v>
      </c>
      <c r="F435" t="str">
        <f>IF(COUNTIF('Healthy (TIAB)'!A435:A1329, B435) &gt; 0, "Yes", "No")</f>
        <v>No</v>
      </c>
    </row>
    <row r="436" spans="1:6" ht="32" x14ac:dyDescent="0.2">
      <c r="A436" s="8">
        <v>2011</v>
      </c>
      <c r="B436" s="8">
        <v>21277225</v>
      </c>
      <c r="C436" s="9">
        <f>HYPERLINK(_xlfn.CONCAT("https://pubmed.ncbi.nlm.nih.gov/",B436), B436)</f>
        <v>21277225</v>
      </c>
      <c r="D436" s="10" t="s">
        <v>1278</v>
      </c>
      <c r="E436" s="8" t="s">
        <v>1279</v>
      </c>
      <c r="F436" t="str">
        <f>IF(COUNTIF('Healthy (TIAB)'!A436:A1330, B436) &gt; 0, "Yes", "No")</f>
        <v>No</v>
      </c>
    </row>
    <row r="437" spans="1:6" ht="32" x14ac:dyDescent="0.2">
      <c r="A437" s="8">
        <v>2011</v>
      </c>
      <c r="B437" s="8">
        <v>21640360</v>
      </c>
      <c r="C437" s="9">
        <f>HYPERLINK(_xlfn.CONCAT("https://pubmed.ncbi.nlm.nih.gov/",B437), B437)</f>
        <v>21640360</v>
      </c>
      <c r="D437" s="10" t="s">
        <v>1280</v>
      </c>
      <c r="E437" s="8" t="s">
        <v>887</v>
      </c>
      <c r="F437" t="str">
        <f>IF(COUNTIF('Healthy (TIAB)'!A437:A1331, B437) &gt; 0, "Yes", "No")</f>
        <v>No</v>
      </c>
    </row>
    <row r="438" spans="1:6" ht="16" x14ac:dyDescent="0.2">
      <c r="A438" s="8">
        <v>2011</v>
      </c>
      <c r="B438" s="8">
        <v>21857087</v>
      </c>
      <c r="C438" s="9">
        <f>HYPERLINK(_xlfn.CONCAT("https://pubmed.ncbi.nlm.nih.gov/",B438), B438)</f>
        <v>21857087</v>
      </c>
      <c r="D438" s="10" t="s">
        <v>1281</v>
      </c>
      <c r="E438" s="8" t="s">
        <v>893</v>
      </c>
      <c r="F438" t="str">
        <f>IF(COUNTIF('Healthy (TIAB)'!A438:A1332, B438) &gt; 0, "Yes", "No")</f>
        <v>No</v>
      </c>
    </row>
    <row r="439" spans="1:6" ht="32" x14ac:dyDescent="0.2">
      <c r="A439" s="8">
        <v>2011</v>
      </c>
      <c r="B439" s="8">
        <v>21327725</v>
      </c>
      <c r="C439" s="9">
        <f>HYPERLINK(_xlfn.CONCAT("https://pubmed.ncbi.nlm.nih.gov/",B439), B439)</f>
        <v>21327725</v>
      </c>
      <c r="D439" s="10" t="s">
        <v>1282</v>
      </c>
      <c r="E439" s="8" t="s">
        <v>856</v>
      </c>
      <c r="F439" t="str">
        <f>IF(COUNTIF('Healthy (TIAB)'!A439:A1333, B439) &gt; 0, "Yes", "No")</f>
        <v>No</v>
      </c>
    </row>
    <row r="440" spans="1:6" ht="32" x14ac:dyDescent="0.2">
      <c r="A440" s="8">
        <v>2011</v>
      </c>
      <c r="B440" s="8">
        <v>21297494</v>
      </c>
      <c r="C440" s="9">
        <f>HYPERLINK(_xlfn.CONCAT("https://pubmed.ncbi.nlm.nih.gov/",B440), B440)</f>
        <v>21297494</v>
      </c>
      <c r="D440" s="10" t="s">
        <v>1283</v>
      </c>
      <c r="E440" s="8" t="s">
        <v>887</v>
      </c>
      <c r="F440" t="str">
        <f>IF(COUNTIF('Healthy (TIAB)'!A440:A1334, B440) &gt; 0, "Yes", "No")</f>
        <v>No</v>
      </c>
    </row>
    <row r="441" spans="1:6" ht="32" x14ac:dyDescent="0.2">
      <c r="A441" s="8">
        <v>2011</v>
      </c>
      <c r="B441" s="8">
        <v>22027686</v>
      </c>
      <c r="C441" s="9">
        <f>HYPERLINK(_xlfn.CONCAT("https://pubmed.ncbi.nlm.nih.gov/",B441), B441)</f>
        <v>22027686</v>
      </c>
      <c r="D441" s="10" t="s">
        <v>1284</v>
      </c>
      <c r="E441" s="8" t="s">
        <v>1242</v>
      </c>
      <c r="F441" t="str">
        <f>IF(COUNTIF('Healthy (TIAB)'!A441:A1335, B441) &gt; 0, "Yes", "No")</f>
        <v>No</v>
      </c>
    </row>
    <row r="442" spans="1:6" ht="48" x14ac:dyDescent="0.2">
      <c r="A442" s="8">
        <v>2011</v>
      </c>
      <c r="B442" s="8">
        <v>21862301</v>
      </c>
      <c r="C442" s="9">
        <f>HYPERLINK(_xlfn.CONCAT("https://pubmed.ncbi.nlm.nih.gov/",B442), B442)</f>
        <v>21862301</v>
      </c>
      <c r="D442" s="10" t="s">
        <v>1285</v>
      </c>
      <c r="E442" s="8" t="s">
        <v>853</v>
      </c>
      <c r="F442" t="str">
        <f>IF(COUNTIF('Healthy (TIAB)'!A442:A1336, B442) &gt; 0, "Yes", "No")</f>
        <v>No</v>
      </c>
    </row>
    <row r="443" spans="1:6" ht="32" x14ac:dyDescent="0.2">
      <c r="A443" s="8">
        <v>2011</v>
      </c>
      <c r="B443" s="8">
        <v>21775562</v>
      </c>
      <c r="C443" s="9">
        <f>HYPERLINK(_xlfn.CONCAT("https://pubmed.ncbi.nlm.nih.gov/",B443), B443)</f>
        <v>21775562</v>
      </c>
      <c r="D443" s="10" t="s">
        <v>1286</v>
      </c>
      <c r="E443" s="8" t="s">
        <v>1287</v>
      </c>
      <c r="F443" t="str">
        <f>IF(COUNTIF('Healthy (TIAB)'!A443:A1337, B443) &gt; 0, "Yes", "No")</f>
        <v>No</v>
      </c>
    </row>
    <row r="444" spans="1:6" ht="32" x14ac:dyDescent="0.2">
      <c r="A444" s="8">
        <v>2010</v>
      </c>
      <c r="B444" s="8">
        <v>20484828</v>
      </c>
      <c r="C444" s="9">
        <f>HYPERLINK(_xlfn.CONCAT("https://pubmed.ncbi.nlm.nih.gov/",B444), B444)</f>
        <v>20484828</v>
      </c>
      <c r="D444" s="10" t="s">
        <v>1288</v>
      </c>
      <c r="E444" s="8" t="s">
        <v>1156</v>
      </c>
      <c r="F444" t="str">
        <f>IF(COUNTIF('Healthy (TIAB)'!A444:A1338, B444) &gt; 0, "Yes", "No")</f>
        <v>No</v>
      </c>
    </row>
    <row r="445" spans="1:6" ht="32" x14ac:dyDescent="0.2">
      <c r="A445" s="8">
        <v>2010</v>
      </c>
      <c r="B445" s="8">
        <v>20121889</v>
      </c>
      <c r="C445" s="9">
        <f>HYPERLINK(_xlfn.CONCAT("https://pubmed.ncbi.nlm.nih.gov/",B445), B445)</f>
        <v>20121889</v>
      </c>
      <c r="D445" s="10" t="s">
        <v>1289</v>
      </c>
      <c r="E445" s="8" t="s">
        <v>845</v>
      </c>
      <c r="F445" t="str">
        <f>IF(COUNTIF('Healthy (TIAB)'!A445:A1339, B445) &gt; 0, "Yes", "No")</f>
        <v>No</v>
      </c>
    </row>
    <row r="446" spans="1:6" ht="32" x14ac:dyDescent="0.2">
      <c r="A446" s="8">
        <v>2010</v>
      </c>
      <c r="B446" s="8">
        <v>21060071</v>
      </c>
      <c r="C446" s="9">
        <f>HYPERLINK(_xlfn.CONCAT("https://pubmed.ncbi.nlm.nih.gov/",B446), B446)</f>
        <v>21060071</v>
      </c>
      <c r="D446" s="10" t="s">
        <v>1290</v>
      </c>
      <c r="E446" s="8" t="s">
        <v>891</v>
      </c>
      <c r="F446" t="str">
        <f>IF(COUNTIF('Healthy (TIAB)'!A446:A1340, B446) &gt; 0, "Yes", "No")</f>
        <v>No</v>
      </c>
    </row>
    <row r="447" spans="1:6" ht="32" x14ac:dyDescent="0.2">
      <c r="A447" s="8">
        <v>2010</v>
      </c>
      <c r="B447" s="8">
        <v>21078810</v>
      </c>
      <c r="C447" s="9">
        <f>HYPERLINK(_xlfn.CONCAT("https://pubmed.ncbi.nlm.nih.gov/",B447), B447)</f>
        <v>21078810</v>
      </c>
      <c r="D447" s="10" t="s">
        <v>1291</v>
      </c>
      <c r="E447" s="8" t="s">
        <v>850</v>
      </c>
      <c r="F447" t="str">
        <f>IF(COUNTIF('Healthy (TIAB)'!A447:A1341, B447) &gt; 0, "Yes", "No")</f>
        <v>No</v>
      </c>
    </row>
    <row r="448" spans="1:6" ht="16" x14ac:dyDescent="0.2">
      <c r="A448" s="8">
        <v>2010</v>
      </c>
      <c r="B448" s="8">
        <v>20196970</v>
      </c>
      <c r="C448" s="9">
        <f>HYPERLINK(_xlfn.CONCAT("https://pubmed.ncbi.nlm.nih.gov/",B448), B448)</f>
        <v>20196970</v>
      </c>
      <c r="D448" s="10" t="s">
        <v>136</v>
      </c>
      <c r="E448" s="8" t="s">
        <v>845</v>
      </c>
      <c r="F448" t="str">
        <f>IF(COUNTIF('Healthy (TIAB)'!A448:A1342, B448) &gt; 0, "Yes", "No")</f>
        <v>No</v>
      </c>
    </row>
    <row r="449" spans="1:6" ht="32" x14ac:dyDescent="0.2">
      <c r="A449" s="8">
        <v>2010</v>
      </c>
      <c r="B449" s="8">
        <v>20727522</v>
      </c>
      <c r="C449" s="9">
        <f>HYPERLINK(_xlfn.CONCAT("https://pubmed.ncbi.nlm.nih.gov/",B449), B449)</f>
        <v>20727522</v>
      </c>
      <c r="D449" s="10" t="s">
        <v>1292</v>
      </c>
      <c r="E449" s="8" t="s">
        <v>856</v>
      </c>
      <c r="F449" t="str">
        <f>IF(COUNTIF('Healthy (TIAB)'!A449:A1343, B449) &gt; 0, "Yes", "No")</f>
        <v>No</v>
      </c>
    </row>
    <row r="450" spans="1:6" ht="32" x14ac:dyDescent="0.2">
      <c r="A450" s="8">
        <v>2010</v>
      </c>
      <c r="B450" s="8">
        <v>20156032</v>
      </c>
      <c r="C450" s="9">
        <f>HYPERLINK(_xlfn.CONCAT("https://pubmed.ncbi.nlm.nih.gov/",B450), B450)</f>
        <v>20156032</v>
      </c>
      <c r="D450" s="10" t="s">
        <v>1293</v>
      </c>
      <c r="E450" s="8" t="s">
        <v>1294</v>
      </c>
      <c r="F450" t="str">
        <f>IF(COUNTIF('Healthy (TIAB)'!A450:A1344, B450) &gt; 0, "Yes", "No")</f>
        <v>No</v>
      </c>
    </row>
    <row r="451" spans="1:6" ht="32" x14ac:dyDescent="0.2">
      <c r="A451" s="8">
        <v>2010</v>
      </c>
      <c r="B451" s="8">
        <v>20626668</v>
      </c>
      <c r="C451" s="9">
        <f>HYPERLINK(_xlfn.CONCAT("https://pubmed.ncbi.nlm.nih.gov/",B451), B451)</f>
        <v>20626668</v>
      </c>
      <c r="D451" s="10" t="s">
        <v>1295</v>
      </c>
      <c r="E451" s="8" t="s">
        <v>853</v>
      </c>
      <c r="F451" t="str">
        <f>IF(COUNTIF('Healthy (TIAB)'!A451:A1345, B451) &gt; 0, "Yes", "No")</f>
        <v>No</v>
      </c>
    </row>
    <row r="452" spans="1:6" ht="32" x14ac:dyDescent="0.2">
      <c r="A452" s="8">
        <v>2010</v>
      </c>
      <c r="B452" s="8">
        <v>20118387</v>
      </c>
      <c r="C452" s="9">
        <f>HYPERLINK(_xlfn.CONCAT("https://pubmed.ncbi.nlm.nih.gov/",B452), B452)</f>
        <v>20118387</v>
      </c>
      <c r="D452" s="10" t="s">
        <v>1296</v>
      </c>
      <c r="E452" s="8" t="s">
        <v>1297</v>
      </c>
      <c r="F452" t="str">
        <f>IF(COUNTIF('Healthy (TIAB)'!A452:A1346, B452) &gt; 0, "Yes", "No")</f>
        <v>No</v>
      </c>
    </row>
    <row r="453" spans="1:6" ht="32" x14ac:dyDescent="0.2">
      <c r="A453" s="8">
        <v>2010</v>
      </c>
      <c r="B453" s="8">
        <v>19748619</v>
      </c>
      <c r="C453" s="9">
        <f>HYPERLINK(_xlfn.CONCAT("https://pubmed.ncbi.nlm.nih.gov/",B453), B453)</f>
        <v>19748619</v>
      </c>
      <c r="D453" s="10" t="s">
        <v>134</v>
      </c>
      <c r="E453" s="8" t="s">
        <v>899</v>
      </c>
      <c r="F453" t="str">
        <f>IF(COUNTIF('Healthy (TIAB)'!A453:A1347, B453) &gt; 0, "Yes", "No")</f>
        <v>No</v>
      </c>
    </row>
    <row r="454" spans="1:6" ht="16" x14ac:dyDescent="0.2">
      <c r="A454" s="8">
        <v>2010</v>
      </c>
      <c r="B454" s="8">
        <v>20617456</v>
      </c>
      <c r="C454" s="9">
        <f>HYPERLINK(_xlfn.CONCAT("https://pubmed.ncbi.nlm.nih.gov/",B454), B454)</f>
        <v>20617456</v>
      </c>
      <c r="D454" s="10" t="s">
        <v>1298</v>
      </c>
      <c r="E454" s="8" t="s">
        <v>850</v>
      </c>
      <c r="F454" t="str">
        <f>IF(COUNTIF('Healthy (TIAB)'!A454:A1348, B454) &gt; 0, "Yes", "No")</f>
        <v>No</v>
      </c>
    </row>
    <row r="455" spans="1:6" ht="32" x14ac:dyDescent="0.2">
      <c r="A455" s="8">
        <v>2010</v>
      </c>
      <c r="B455" s="8">
        <v>20181806</v>
      </c>
      <c r="C455" s="9">
        <f>HYPERLINK(_xlfn.CONCAT("https://pubmed.ncbi.nlm.nih.gov/",B455), B455)</f>
        <v>20181806</v>
      </c>
      <c r="D455" s="10" t="s">
        <v>1299</v>
      </c>
      <c r="E455" s="8" t="s">
        <v>887</v>
      </c>
      <c r="F455" t="str">
        <f>IF(COUNTIF('Healthy (TIAB)'!A455:A1349, B455) &gt; 0, "Yes", "No")</f>
        <v>No</v>
      </c>
    </row>
    <row r="456" spans="1:6" ht="32" x14ac:dyDescent="0.2">
      <c r="A456" s="8">
        <v>2010</v>
      </c>
      <c r="B456" s="8">
        <v>20303788</v>
      </c>
      <c r="C456" s="9">
        <f>HYPERLINK(_xlfn.CONCAT("https://pubmed.ncbi.nlm.nih.gov/",B456), B456)</f>
        <v>20303788</v>
      </c>
      <c r="D456" s="10" t="s">
        <v>1300</v>
      </c>
      <c r="E456" s="8" t="s">
        <v>858</v>
      </c>
      <c r="F456" t="str">
        <f>IF(COUNTIF('Healthy (TIAB)'!A456:A1350, B456) &gt; 0, "Yes", "No")</f>
        <v>No</v>
      </c>
    </row>
    <row r="457" spans="1:6" ht="32" x14ac:dyDescent="0.2">
      <c r="A457" s="8">
        <v>2010</v>
      </c>
      <c r="B457" s="8">
        <v>20181810</v>
      </c>
      <c r="C457" s="9">
        <f>HYPERLINK(_xlfn.CONCAT("https://pubmed.ncbi.nlm.nih.gov/",B457), B457)</f>
        <v>20181810</v>
      </c>
      <c r="D457" s="10" t="s">
        <v>367</v>
      </c>
      <c r="E457" s="8" t="s">
        <v>1242</v>
      </c>
      <c r="F457" t="str">
        <f>IF(COUNTIF('Healthy (TIAB)'!A457:A1351, B457) &gt; 0, "Yes", "No")</f>
        <v>No</v>
      </c>
    </row>
    <row r="458" spans="1:6" ht="32" x14ac:dyDescent="0.2">
      <c r="A458" s="8">
        <v>2010</v>
      </c>
      <c r="B458" s="8">
        <v>20304540</v>
      </c>
      <c r="C458" s="9">
        <f>HYPERLINK(_xlfn.CONCAT("https://pubmed.ncbi.nlm.nih.gov/",B458), B458)</f>
        <v>20304540</v>
      </c>
      <c r="D458" s="10" t="s">
        <v>1301</v>
      </c>
      <c r="E458" s="8" t="s">
        <v>1302</v>
      </c>
      <c r="F458" t="str">
        <f>IF(COUNTIF('Healthy (TIAB)'!A458:A1352, B458) &gt; 0, "Yes", "No")</f>
        <v>No</v>
      </c>
    </row>
    <row r="459" spans="1:6" ht="16" x14ac:dyDescent="0.2">
      <c r="A459" s="8">
        <v>2010</v>
      </c>
      <c r="B459" s="8">
        <v>20472253</v>
      </c>
      <c r="C459" s="9">
        <f>HYPERLINK(_xlfn.CONCAT("https://pubmed.ncbi.nlm.nih.gov/",B459), B459)</f>
        <v>20472253</v>
      </c>
      <c r="D459" s="10" t="s">
        <v>1303</v>
      </c>
      <c r="E459" s="8" t="s">
        <v>893</v>
      </c>
      <c r="F459" t="str">
        <f>IF(COUNTIF('Healthy (TIAB)'!A459:A1353, B459) &gt; 0, "Yes", "No")</f>
        <v>No</v>
      </c>
    </row>
    <row r="460" spans="1:6" ht="32" x14ac:dyDescent="0.2">
      <c r="A460" s="8">
        <v>2010</v>
      </c>
      <c r="B460" s="8">
        <v>20797476</v>
      </c>
      <c r="C460" s="9">
        <f>HYPERLINK(_xlfn.CONCAT("https://pubmed.ncbi.nlm.nih.gov/",B460), B460)</f>
        <v>20797476</v>
      </c>
      <c r="D460" s="10" t="s">
        <v>1304</v>
      </c>
      <c r="E460" s="8" t="s">
        <v>851</v>
      </c>
      <c r="F460" t="str">
        <f>IF(COUNTIF('Healthy (TIAB)'!A460:A1354, B460) &gt; 0, "Yes", "No")</f>
        <v>No</v>
      </c>
    </row>
    <row r="461" spans="1:6" ht="32" x14ac:dyDescent="0.2">
      <c r="A461" s="8">
        <v>2010</v>
      </c>
      <c r="B461" s="8">
        <v>20045240</v>
      </c>
      <c r="C461" s="9">
        <f>HYPERLINK(_xlfn.CONCAT("https://pubmed.ncbi.nlm.nih.gov/",B461), B461)</f>
        <v>20045240</v>
      </c>
      <c r="D461" s="10" t="s">
        <v>1305</v>
      </c>
      <c r="E461" s="8" t="s">
        <v>848</v>
      </c>
      <c r="F461" t="str">
        <f>IF(COUNTIF('Healthy (TIAB)'!A461:A1355, B461) &gt; 0, "Yes", "No")</f>
        <v>No</v>
      </c>
    </row>
    <row r="462" spans="1:6" ht="32" x14ac:dyDescent="0.2">
      <c r="A462" s="8">
        <v>2010</v>
      </c>
      <c r="B462" s="8">
        <v>19540739</v>
      </c>
      <c r="C462" s="9">
        <f>HYPERLINK(_xlfn.CONCAT("https://pubmed.ncbi.nlm.nih.gov/",B462), B462)</f>
        <v>19540739</v>
      </c>
      <c r="D462" s="10" t="s">
        <v>1306</v>
      </c>
      <c r="E462" s="8" t="s">
        <v>966</v>
      </c>
      <c r="F462" t="str">
        <f>IF(COUNTIF('Healthy (TIAB)'!A462:A1356, B462) &gt; 0, "Yes", "No")</f>
        <v>No</v>
      </c>
    </row>
    <row r="463" spans="1:6" ht="32" x14ac:dyDescent="0.2">
      <c r="A463" s="8">
        <v>2010</v>
      </c>
      <c r="B463" s="8">
        <v>19573960</v>
      </c>
      <c r="C463" s="9">
        <f>HYPERLINK(_xlfn.CONCAT("https://pubmed.ncbi.nlm.nih.gov/",B463), B463)</f>
        <v>19573960</v>
      </c>
      <c r="D463" s="10" t="s">
        <v>1307</v>
      </c>
      <c r="E463" s="8" t="s">
        <v>853</v>
      </c>
      <c r="F463" t="str">
        <f>IF(COUNTIF('Healthy (TIAB)'!A463:A1357, B463) &gt; 0, "Yes", "No")</f>
        <v>No</v>
      </c>
    </row>
    <row r="464" spans="1:6" ht="32" x14ac:dyDescent="0.2">
      <c r="A464" s="8">
        <v>2010</v>
      </c>
      <c r="B464" s="8">
        <v>20080390</v>
      </c>
      <c r="C464" s="9">
        <f>HYPERLINK(_xlfn.CONCAT("https://pubmed.ncbi.nlm.nih.gov/",B464), B464)</f>
        <v>20080390</v>
      </c>
      <c r="D464" s="10" t="s">
        <v>1308</v>
      </c>
      <c r="E464" s="8" t="s">
        <v>851</v>
      </c>
      <c r="F464" t="str">
        <f>IF(COUNTIF('Healthy (TIAB)'!A464:A1358, B464) &gt; 0, "Yes", "No")</f>
        <v>No</v>
      </c>
    </row>
    <row r="465" spans="1:6" ht="32" x14ac:dyDescent="0.2">
      <c r="A465" s="8">
        <v>2010</v>
      </c>
      <c r="B465" s="8">
        <v>19937854</v>
      </c>
      <c r="C465" s="9">
        <f>HYPERLINK(_xlfn.CONCAT("https://pubmed.ncbi.nlm.nih.gov/",B465), B465)</f>
        <v>19937854</v>
      </c>
      <c r="D465" s="10" t="s">
        <v>1309</v>
      </c>
      <c r="E465" s="8" t="s">
        <v>887</v>
      </c>
      <c r="F465" t="str">
        <f>IF(COUNTIF('Healthy (TIAB)'!A465:A1359, B465) &gt; 0, "Yes", "No")</f>
        <v>No</v>
      </c>
    </row>
    <row r="466" spans="1:6" ht="32" x14ac:dyDescent="0.2">
      <c r="A466" s="8">
        <v>2010</v>
      </c>
      <c r="B466" s="8">
        <v>20631323</v>
      </c>
      <c r="C466" s="9">
        <f>HYPERLINK(_xlfn.CONCAT("https://pubmed.ncbi.nlm.nih.gov/",B466), B466)</f>
        <v>20631323</v>
      </c>
      <c r="D466" s="10" t="s">
        <v>1310</v>
      </c>
      <c r="E466" s="8" t="s">
        <v>845</v>
      </c>
      <c r="F466" t="str">
        <f>IF(COUNTIF('Healthy (TIAB)'!A466:A1360, B466) &gt; 0, "Yes", "No")</f>
        <v>No</v>
      </c>
    </row>
    <row r="467" spans="1:6" ht="32" x14ac:dyDescent="0.2">
      <c r="A467" s="8">
        <v>2010</v>
      </c>
      <c r="B467" s="8">
        <v>20803425</v>
      </c>
      <c r="C467" s="9">
        <f>HYPERLINK(_xlfn.CONCAT("https://pubmed.ncbi.nlm.nih.gov/",B467), B467)</f>
        <v>20803425</v>
      </c>
      <c r="D467" s="10" t="s">
        <v>1311</v>
      </c>
      <c r="E467" s="8" t="s">
        <v>853</v>
      </c>
      <c r="F467" t="str">
        <f>IF(COUNTIF('Healthy (TIAB)'!A467:A1361, B467) &gt; 0, "Yes", "No")</f>
        <v>No</v>
      </c>
    </row>
    <row r="468" spans="1:6" ht="16" x14ac:dyDescent="0.2">
      <c r="A468" s="8">
        <v>2010</v>
      </c>
      <c r="B468" s="8">
        <v>19404684</v>
      </c>
      <c r="C468" s="9">
        <f>HYPERLINK(_xlfn.CONCAT("https://pubmed.ncbi.nlm.nih.gov/",B468), B468)</f>
        <v>19404684</v>
      </c>
      <c r="D468" s="10" t="s">
        <v>1312</v>
      </c>
      <c r="E468" s="8" t="s">
        <v>887</v>
      </c>
      <c r="F468" t="str">
        <f>IF(COUNTIF('Healthy (TIAB)'!A468:A1362, B468) &gt; 0, "Yes", "No")</f>
        <v>No</v>
      </c>
    </row>
    <row r="469" spans="1:6" ht="32" x14ac:dyDescent="0.2">
      <c r="A469" s="8">
        <v>2009</v>
      </c>
      <c r="B469" s="8">
        <v>19622617</v>
      </c>
      <c r="C469" s="9">
        <f>HYPERLINK(_xlfn.CONCAT("https://pubmed.ncbi.nlm.nih.gov/",B469), B469)</f>
        <v>19622617</v>
      </c>
      <c r="D469" s="10" t="s">
        <v>1313</v>
      </c>
      <c r="E469" s="8" t="s">
        <v>850</v>
      </c>
      <c r="F469" t="str">
        <f>IF(COUNTIF('Healthy (TIAB)'!A469:A1363, B469) &gt; 0, "Yes", "No")</f>
        <v>No</v>
      </c>
    </row>
    <row r="470" spans="1:6" ht="32" x14ac:dyDescent="0.2">
      <c r="A470" s="8">
        <v>2009</v>
      </c>
      <c r="B470" s="8">
        <v>18634706</v>
      </c>
      <c r="C470" s="9">
        <f>HYPERLINK(_xlfn.CONCAT("https://pubmed.ncbi.nlm.nih.gov/",B470), B470)</f>
        <v>18634706</v>
      </c>
      <c r="D470" s="10" t="s">
        <v>236</v>
      </c>
      <c r="E470" s="8" t="s">
        <v>845</v>
      </c>
      <c r="F470" t="str">
        <f>IF(COUNTIF('Healthy (TIAB)'!A470:A1364, B470) &gt; 0, "Yes", "No")</f>
        <v>No</v>
      </c>
    </row>
    <row r="471" spans="1:6" ht="32" x14ac:dyDescent="0.2">
      <c r="A471" s="8">
        <v>2009</v>
      </c>
      <c r="B471" s="8">
        <v>19735180</v>
      </c>
      <c r="C471" s="9">
        <f>HYPERLINK(_xlfn.CONCAT("https://pubmed.ncbi.nlm.nih.gov/",B471), B471)</f>
        <v>19735180</v>
      </c>
      <c r="D471" s="10" t="s">
        <v>133</v>
      </c>
      <c r="E471" s="8" t="s">
        <v>850</v>
      </c>
      <c r="F471" t="str">
        <f>IF(COUNTIF('Healthy (TIAB)'!A471:A1365, B471) &gt; 0, "Yes", "No")</f>
        <v>No</v>
      </c>
    </row>
    <row r="472" spans="1:6" ht="32" x14ac:dyDescent="0.2">
      <c r="A472" s="8">
        <v>2009</v>
      </c>
      <c r="B472" s="8">
        <v>19705518</v>
      </c>
      <c r="C472" s="9">
        <f>HYPERLINK(_xlfn.CONCAT("https://pubmed.ncbi.nlm.nih.gov/",B472), B472)</f>
        <v>19705518</v>
      </c>
      <c r="D472" s="10" t="s">
        <v>1314</v>
      </c>
      <c r="E472" s="8" t="s">
        <v>851</v>
      </c>
      <c r="F472" t="str">
        <f>IF(COUNTIF('Healthy (TIAB)'!A472:A1366, B472) &gt; 0, "Yes", "No")</f>
        <v>No</v>
      </c>
    </row>
    <row r="473" spans="1:6" ht="32" x14ac:dyDescent="0.2">
      <c r="A473" s="8">
        <v>2009</v>
      </c>
      <c r="B473" s="8">
        <v>19691834</v>
      </c>
      <c r="C473" s="9">
        <f>HYPERLINK(_xlfn.CONCAT("https://pubmed.ncbi.nlm.nih.gov/",B473), B473)</f>
        <v>19691834</v>
      </c>
      <c r="D473" s="10" t="s">
        <v>1315</v>
      </c>
      <c r="E473" s="8" t="s">
        <v>887</v>
      </c>
      <c r="F473" t="str">
        <f>IF(COUNTIF('Healthy (TIAB)'!A473:A1367, B473) &gt; 0, "Yes", "No")</f>
        <v>No</v>
      </c>
    </row>
    <row r="474" spans="1:6" ht="16" x14ac:dyDescent="0.2">
      <c r="A474" s="8">
        <v>2009</v>
      </c>
      <c r="B474" s="8">
        <v>19597368</v>
      </c>
      <c r="C474" s="9">
        <f>HYPERLINK(_xlfn.CONCAT("https://pubmed.ncbi.nlm.nih.gov/",B474), B474)</f>
        <v>19597368</v>
      </c>
      <c r="D474" s="10" t="s">
        <v>1316</v>
      </c>
      <c r="E474" s="8" t="s">
        <v>1294</v>
      </c>
      <c r="F474" t="str">
        <f>IF(COUNTIF('Healthy (TIAB)'!A474:A1368, B474) &gt; 0, "Yes", "No")</f>
        <v>No</v>
      </c>
    </row>
    <row r="475" spans="1:6" ht="32" x14ac:dyDescent="0.2">
      <c r="A475" s="8">
        <v>2009</v>
      </c>
      <c r="B475" s="8">
        <v>19593941</v>
      </c>
      <c r="C475" s="9">
        <f>HYPERLINK(_xlfn.CONCAT("https://pubmed.ncbi.nlm.nih.gov/",B475), B475)</f>
        <v>19593941</v>
      </c>
      <c r="D475" s="10" t="s">
        <v>1317</v>
      </c>
      <c r="E475" s="8" t="s">
        <v>853</v>
      </c>
      <c r="F475" t="str">
        <f>IF(COUNTIF('Healthy (TIAB)'!A475:A1369, B475) &gt; 0, "Yes", "No")</f>
        <v>No</v>
      </c>
    </row>
    <row r="476" spans="1:6" ht="32" x14ac:dyDescent="0.2">
      <c r="A476" s="8">
        <v>2009</v>
      </c>
      <c r="B476" s="8">
        <v>19423946</v>
      </c>
      <c r="C476" s="9">
        <f>HYPERLINK(_xlfn.CONCAT("https://pubmed.ncbi.nlm.nih.gov/",B476), B476)</f>
        <v>19423946</v>
      </c>
      <c r="D476" s="10" t="s">
        <v>1318</v>
      </c>
      <c r="E476" s="8" t="s">
        <v>977</v>
      </c>
      <c r="F476" t="str">
        <f>IF(COUNTIF('Healthy (TIAB)'!A476:A1370, B476) &gt; 0, "Yes", "No")</f>
        <v>No</v>
      </c>
    </row>
    <row r="477" spans="1:6" ht="16" x14ac:dyDescent="0.2">
      <c r="A477" s="8">
        <v>2009</v>
      </c>
      <c r="B477" s="8">
        <v>19390588</v>
      </c>
      <c r="C477" s="9">
        <f>HYPERLINK(_xlfn.CONCAT("https://pubmed.ncbi.nlm.nih.gov/",B477), B477)</f>
        <v>19390588</v>
      </c>
      <c r="D477" s="10" t="s">
        <v>1319</v>
      </c>
      <c r="E477" s="8" t="s">
        <v>851</v>
      </c>
      <c r="F477" t="str">
        <f>IF(COUNTIF('Healthy (TIAB)'!A477:A1371, B477) &gt; 0, "Yes", "No")</f>
        <v>No</v>
      </c>
    </row>
    <row r="478" spans="1:6" ht="32" x14ac:dyDescent="0.2">
      <c r="A478" s="8">
        <v>2009</v>
      </c>
      <c r="B478" s="8">
        <v>19339404</v>
      </c>
      <c r="C478" s="9">
        <f>HYPERLINK(_xlfn.CONCAT("https://pubmed.ncbi.nlm.nih.gov/",B478), B478)</f>
        <v>19339404</v>
      </c>
      <c r="D478" s="10" t="s">
        <v>132</v>
      </c>
      <c r="E478" s="8" t="s">
        <v>899</v>
      </c>
      <c r="F478" t="str">
        <f>IF(COUNTIF('Healthy (TIAB)'!A478:A1372, B478) &gt; 0, "Yes", "No")</f>
        <v>No</v>
      </c>
    </row>
    <row r="479" spans="1:6" ht="32" x14ac:dyDescent="0.2">
      <c r="A479" s="8">
        <v>2009</v>
      </c>
      <c r="B479" s="8">
        <v>19394939</v>
      </c>
      <c r="C479" s="9">
        <f>HYPERLINK(_xlfn.CONCAT("https://pubmed.ncbi.nlm.nih.gov/",B479), B479)</f>
        <v>19394939</v>
      </c>
      <c r="D479" s="10" t="s">
        <v>360</v>
      </c>
      <c r="E479" s="8" t="s">
        <v>845</v>
      </c>
      <c r="F479" t="str">
        <f>IF(COUNTIF('Healthy (TIAB)'!A479:A1373, B479) &gt; 0, "Yes", "No")</f>
        <v>No</v>
      </c>
    </row>
    <row r="480" spans="1:6" ht="48" x14ac:dyDescent="0.2">
      <c r="A480" s="8">
        <v>2009</v>
      </c>
      <c r="B480" s="8">
        <v>19260945</v>
      </c>
      <c r="C480" s="9">
        <f>HYPERLINK(_xlfn.CONCAT("https://pubmed.ncbi.nlm.nih.gov/",B480), B480)</f>
        <v>19260945</v>
      </c>
      <c r="D480" s="10" t="s">
        <v>1320</v>
      </c>
      <c r="E480" s="8" t="s">
        <v>845</v>
      </c>
      <c r="F480" t="str">
        <f>IF(COUNTIF('Healthy (TIAB)'!A480:A1374, B480) &gt; 0, "Yes", "No")</f>
        <v>No</v>
      </c>
    </row>
    <row r="481" spans="1:6" ht="32" x14ac:dyDescent="0.2">
      <c r="A481" s="8">
        <v>2009</v>
      </c>
      <c r="B481" s="8">
        <v>19443612</v>
      </c>
      <c r="C481" s="9">
        <f>HYPERLINK(_xlfn.CONCAT("https://pubmed.ncbi.nlm.nih.gov/",B481), B481)</f>
        <v>19443612</v>
      </c>
      <c r="D481" s="10" t="s">
        <v>361</v>
      </c>
      <c r="E481" s="8" t="s">
        <v>851</v>
      </c>
      <c r="F481" t="str">
        <f>IF(COUNTIF('Healthy (TIAB)'!A481:A1375, B481) &gt; 0, "Yes", "No")</f>
        <v>No</v>
      </c>
    </row>
    <row r="482" spans="1:6" ht="32" x14ac:dyDescent="0.2">
      <c r="A482" s="8">
        <v>2009</v>
      </c>
      <c r="B482" s="8">
        <v>19461006</v>
      </c>
      <c r="C482" s="9">
        <f>HYPERLINK(_xlfn.CONCAT("https://pubmed.ncbi.nlm.nih.gov/",B482), B482)</f>
        <v>19461006</v>
      </c>
      <c r="D482" s="10" t="s">
        <v>1321</v>
      </c>
      <c r="E482" s="8" t="s">
        <v>853</v>
      </c>
      <c r="F482" t="str">
        <f>IF(COUNTIF('Healthy (TIAB)'!A482:A1376, B482) &gt; 0, "Yes", "No")</f>
        <v>No</v>
      </c>
    </row>
    <row r="483" spans="1:6" ht="48" x14ac:dyDescent="0.2">
      <c r="A483" s="8">
        <v>2009</v>
      </c>
      <c r="B483" s="8">
        <v>19685375</v>
      </c>
      <c r="C483" s="9">
        <f>HYPERLINK(_xlfn.CONCAT("https://pubmed.ncbi.nlm.nih.gov/",B483), B483)</f>
        <v>19685375</v>
      </c>
      <c r="D483" s="10" t="s">
        <v>1322</v>
      </c>
      <c r="E483" s="8" t="s">
        <v>845</v>
      </c>
      <c r="F483" t="str">
        <f>IF(COUNTIF('Healthy (TIAB)'!A483:A1377, B483) &gt; 0, "Yes", "No")</f>
        <v>No</v>
      </c>
    </row>
    <row r="484" spans="1:6" ht="16" x14ac:dyDescent="0.2">
      <c r="A484" s="8">
        <v>2009</v>
      </c>
      <c r="B484" s="8">
        <v>19539180</v>
      </c>
      <c r="C484" s="9">
        <f>HYPERLINK(_xlfn.CONCAT("https://pubmed.ncbi.nlm.nih.gov/",B484), B484)</f>
        <v>19539180</v>
      </c>
      <c r="D484" s="10" t="s">
        <v>1323</v>
      </c>
      <c r="E484" s="8" t="s">
        <v>853</v>
      </c>
      <c r="F484" t="str">
        <f>IF(COUNTIF('Healthy (TIAB)'!A484:A1378, B484) &gt; 0, "Yes", "No")</f>
        <v>No</v>
      </c>
    </row>
    <row r="485" spans="1:6" ht="32" x14ac:dyDescent="0.2">
      <c r="A485" s="8">
        <v>2009</v>
      </c>
      <c r="B485" s="8">
        <v>19763135</v>
      </c>
      <c r="C485" s="9">
        <f>HYPERLINK(_xlfn.CONCAT("https://pubmed.ncbi.nlm.nih.gov/",B485), B485)</f>
        <v>19763135</v>
      </c>
      <c r="D485" s="10" t="s">
        <v>1324</v>
      </c>
      <c r="E485" s="8" t="s">
        <v>856</v>
      </c>
      <c r="F485" t="str">
        <f>IF(COUNTIF('Healthy (TIAB)'!A485:A1379, B485) &gt; 0, "Yes", "No")</f>
        <v>No</v>
      </c>
    </row>
    <row r="486" spans="1:6" ht="32" x14ac:dyDescent="0.2">
      <c r="A486" s="8">
        <v>2009</v>
      </c>
      <c r="B486" s="8">
        <v>19745175</v>
      </c>
      <c r="C486" s="9">
        <f>HYPERLINK(_xlfn.CONCAT("https://pubmed.ncbi.nlm.nih.gov/",B486), B486)</f>
        <v>19745175</v>
      </c>
      <c r="D486" s="10" t="s">
        <v>1325</v>
      </c>
      <c r="E486" s="8" t="s">
        <v>845</v>
      </c>
      <c r="F486" t="str">
        <f>IF(COUNTIF('Healthy (TIAB)'!A486:A1380, B486) &gt; 0, "Yes", "No")</f>
        <v>No</v>
      </c>
    </row>
    <row r="487" spans="1:6" ht="32" x14ac:dyDescent="0.2">
      <c r="A487" s="8">
        <v>2009</v>
      </c>
      <c r="B487" s="8">
        <v>19727884</v>
      </c>
      <c r="C487" s="9">
        <f>HYPERLINK(_xlfn.CONCAT("https://pubmed.ncbi.nlm.nih.gov/",B487), B487)</f>
        <v>19727884</v>
      </c>
      <c r="D487" s="10" t="s">
        <v>1326</v>
      </c>
      <c r="E487" s="8" t="s">
        <v>887</v>
      </c>
      <c r="F487" t="str">
        <f>IF(COUNTIF('Healthy (TIAB)'!A487:A1381, B487) &gt; 0, "Yes", "No")</f>
        <v>No</v>
      </c>
    </row>
    <row r="488" spans="1:6" ht="32" x14ac:dyDescent="0.2">
      <c r="A488" s="8">
        <v>2009</v>
      </c>
      <c r="B488" s="8">
        <v>18710607</v>
      </c>
      <c r="C488" s="9">
        <f>HYPERLINK(_xlfn.CONCAT("https://pubmed.ncbi.nlm.nih.gov/",B488), B488)</f>
        <v>18710607</v>
      </c>
      <c r="D488" s="10" t="s">
        <v>624</v>
      </c>
      <c r="E488" s="8" t="s">
        <v>1242</v>
      </c>
      <c r="F488" t="str">
        <f>IF(COUNTIF('Healthy (TIAB)'!A488:A1382, B488) &gt; 0, "Yes", "No")</f>
        <v>Yes</v>
      </c>
    </row>
    <row r="489" spans="1:6" ht="32" x14ac:dyDescent="0.2">
      <c r="A489" s="8">
        <v>2009</v>
      </c>
      <c r="B489" s="8">
        <v>19133114</v>
      </c>
      <c r="C489" s="9">
        <f>HYPERLINK(_xlfn.CONCAT("https://pubmed.ncbi.nlm.nih.gov/",B489), B489)</f>
        <v>19133114</v>
      </c>
      <c r="D489" s="10" t="s">
        <v>1327</v>
      </c>
      <c r="E489" s="8" t="s">
        <v>1328</v>
      </c>
      <c r="F489" t="str">
        <f>IF(COUNTIF('Healthy (TIAB)'!A489:A1383, B489) &gt; 0, "Yes", "No")</f>
        <v>No</v>
      </c>
    </row>
    <row r="490" spans="1:6" ht="32" x14ac:dyDescent="0.2">
      <c r="A490" s="8">
        <v>2009</v>
      </c>
      <c r="B490" s="8">
        <v>19854375</v>
      </c>
      <c r="C490" s="9">
        <f>HYPERLINK(_xlfn.CONCAT("https://pubmed.ncbi.nlm.nih.gov/",B490), B490)</f>
        <v>19854375</v>
      </c>
      <c r="D490" s="10" t="s">
        <v>1329</v>
      </c>
      <c r="E490" s="8" t="s">
        <v>899</v>
      </c>
      <c r="F490" t="str">
        <f>IF(COUNTIF('Healthy (TIAB)'!A490:A1384, B490) &gt; 0, "Yes", "No")</f>
        <v>No</v>
      </c>
    </row>
    <row r="491" spans="1:6" ht="32" x14ac:dyDescent="0.2">
      <c r="A491" s="8">
        <v>2009</v>
      </c>
      <c r="B491" s="8">
        <v>19397392</v>
      </c>
      <c r="C491" s="9">
        <f>HYPERLINK(_xlfn.CONCAT("https://pubmed.ncbi.nlm.nih.gov/",B491), B491)</f>
        <v>19397392</v>
      </c>
      <c r="D491" s="10" t="s">
        <v>1330</v>
      </c>
      <c r="E491" s="8" t="s">
        <v>853</v>
      </c>
      <c r="F491" t="str">
        <f>IF(COUNTIF('Healthy (TIAB)'!A491:A1385, B491) &gt; 0, "Yes", "No")</f>
        <v>No</v>
      </c>
    </row>
    <row r="492" spans="1:6" ht="32" x14ac:dyDescent="0.2">
      <c r="A492" s="8">
        <v>2009</v>
      </c>
      <c r="B492" s="8">
        <v>19210857</v>
      </c>
      <c r="C492" s="9">
        <f>HYPERLINK(_xlfn.CONCAT("https://pubmed.ncbi.nlm.nih.gov/",B492), B492)</f>
        <v>19210857</v>
      </c>
      <c r="D492" s="10" t="s">
        <v>1331</v>
      </c>
      <c r="E492" s="8" t="s">
        <v>851</v>
      </c>
      <c r="F492" t="str">
        <f>IF(COUNTIF('Healthy (TIAB)'!A492:A1386, B492) &gt; 0, "Yes", "No")</f>
        <v>No</v>
      </c>
    </row>
    <row r="493" spans="1:6" ht="48" x14ac:dyDescent="0.2">
      <c r="A493" s="8">
        <v>2009</v>
      </c>
      <c r="B493" s="8">
        <v>19092644</v>
      </c>
      <c r="C493" s="9">
        <f>HYPERLINK(_xlfn.CONCAT("https://pubmed.ncbi.nlm.nih.gov/",B493), B493)</f>
        <v>19092644</v>
      </c>
      <c r="D493" s="10" t="s">
        <v>1332</v>
      </c>
      <c r="E493" s="8" t="s">
        <v>853</v>
      </c>
      <c r="F493" t="str">
        <f>IF(COUNTIF('Healthy (TIAB)'!A493:A1387, B493) &gt; 0, "Yes", "No")</f>
        <v>No</v>
      </c>
    </row>
    <row r="494" spans="1:6" ht="32" x14ac:dyDescent="0.2">
      <c r="A494" s="8">
        <v>2009</v>
      </c>
      <c r="B494" s="8">
        <v>19403992</v>
      </c>
      <c r="C494" s="9">
        <f>HYPERLINK(_xlfn.CONCAT("https://pubmed.ncbi.nlm.nih.gov/",B494), B494)</f>
        <v>19403992</v>
      </c>
      <c r="D494" s="10" t="s">
        <v>1333</v>
      </c>
      <c r="E494" s="8" t="s">
        <v>853</v>
      </c>
      <c r="F494" t="str">
        <f>IF(COUNTIF('Healthy (TIAB)'!A494:A1388, B494) &gt; 0, "Yes", "No")</f>
        <v>No</v>
      </c>
    </row>
    <row r="495" spans="1:6" ht="32" x14ac:dyDescent="0.2">
      <c r="A495" s="8">
        <v>2009</v>
      </c>
      <c r="B495" s="8">
        <v>19002433</v>
      </c>
      <c r="C495" s="9">
        <f>HYPERLINK(_xlfn.CONCAT("https://pubmed.ncbi.nlm.nih.gov/",B495), B495)</f>
        <v>19002433</v>
      </c>
      <c r="D495" s="10" t="s">
        <v>1334</v>
      </c>
      <c r="E495" s="8" t="s">
        <v>869</v>
      </c>
      <c r="F495" t="str">
        <f>IF(COUNTIF('Healthy (TIAB)'!A495:A1389, B495) &gt; 0, "Yes", "No")</f>
        <v>No</v>
      </c>
    </row>
    <row r="496" spans="1:6" ht="32" x14ac:dyDescent="0.2">
      <c r="A496" s="8">
        <v>2009</v>
      </c>
      <c r="B496" s="8">
        <v>19616450</v>
      </c>
      <c r="C496" s="9">
        <f>HYPERLINK(_xlfn.CONCAT("https://pubmed.ncbi.nlm.nih.gov/",B496), B496)</f>
        <v>19616450</v>
      </c>
      <c r="D496" s="10" t="s">
        <v>1335</v>
      </c>
      <c r="E496" s="8" t="s">
        <v>899</v>
      </c>
      <c r="F496" t="str">
        <f>IF(COUNTIF('Healthy (TIAB)'!A496:A1390, B496) &gt; 0, "Yes", "No")</f>
        <v>No</v>
      </c>
    </row>
    <row r="497" spans="1:6" ht="32" x14ac:dyDescent="0.2">
      <c r="A497" s="8">
        <v>2009</v>
      </c>
      <c r="B497" s="8">
        <v>19447387</v>
      </c>
      <c r="C497" s="9">
        <f>HYPERLINK(_xlfn.CONCAT("https://pubmed.ncbi.nlm.nih.gov/",B497), B497)</f>
        <v>19447387</v>
      </c>
      <c r="D497" s="10" t="s">
        <v>1336</v>
      </c>
      <c r="E497" s="8" t="s">
        <v>977</v>
      </c>
      <c r="F497" t="str">
        <f>IF(COUNTIF('Healthy (TIAB)'!A497:A1391, B497) &gt; 0, "Yes", "No")</f>
        <v>No</v>
      </c>
    </row>
    <row r="498" spans="1:6" ht="32" x14ac:dyDescent="0.2">
      <c r="A498" s="8">
        <v>2009</v>
      </c>
      <c r="B498" s="8">
        <v>19084376</v>
      </c>
      <c r="C498" s="9">
        <f>HYPERLINK(_xlfn.CONCAT("https://pubmed.ncbi.nlm.nih.gov/",B498), B498)</f>
        <v>19084376</v>
      </c>
      <c r="D498" s="10" t="s">
        <v>129</v>
      </c>
      <c r="E498" s="8" t="s">
        <v>891</v>
      </c>
      <c r="F498" t="str">
        <f>IF(COUNTIF('Healthy (TIAB)'!A498:A1392, B498) &gt; 0, "Yes", "No")</f>
        <v>No</v>
      </c>
    </row>
    <row r="499" spans="1:6" ht="16" x14ac:dyDescent="0.2">
      <c r="A499" s="8">
        <v>2009</v>
      </c>
      <c r="B499" s="8">
        <v>23015851</v>
      </c>
      <c r="C499" s="9">
        <f>HYPERLINK(_xlfn.CONCAT("https://pubmed.ncbi.nlm.nih.gov/",B499), B499)</f>
        <v>23015851</v>
      </c>
      <c r="D499" s="10" t="s">
        <v>1337</v>
      </c>
      <c r="E499" s="8" t="s">
        <v>1070</v>
      </c>
      <c r="F499" t="str">
        <f>IF(COUNTIF('Healthy (TIAB)'!A499:A1393, B499) &gt; 0, "Yes", "No")</f>
        <v>No</v>
      </c>
    </row>
    <row r="500" spans="1:6" ht="32" x14ac:dyDescent="0.2">
      <c r="A500" s="8">
        <v>2009</v>
      </c>
      <c r="B500" s="8">
        <v>19011146</v>
      </c>
      <c r="C500" s="9">
        <f>HYPERLINK(_xlfn.CONCAT("https://pubmed.ncbi.nlm.nih.gov/",B500), B500)</f>
        <v>19011146</v>
      </c>
      <c r="D500" s="10" t="s">
        <v>1338</v>
      </c>
      <c r="E500" s="8" t="s">
        <v>1084</v>
      </c>
      <c r="F500" t="str">
        <f>IF(COUNTIF('Healthy (TIAB)'!A500:A1394, B500) &gt; 0, "Yes", "No")</f>
        <v>No</v>
      </c>
    </row>
    <row r="501" spans="1:6" ht="32" x14ac:dyDescent="0.2">
      <c r="A501" s="8">
        <v>2009</v>
      </c>
      <c r="B501" s="8">
        <v>19846544</v>
      </c>
      <c r="C501" s="9">
        <f>HYPERLINK(_xlfn.CONCAT("https://pubmed.ncbi.nlm.nih.gov/",B501), B501)</f>
        <v>19846544</v>
      </c>
      <c r="D501" s="10" t="s">
        <v>1339</v>
      </c>
      <c r="E501" s="8" t="s">
        <v>936</v>
      </c>
      <c r="F501" t="str">
        <f>IF(COUNTIF('Healthy (TIAB)'!A501:A1395, B501) &gt; 0, "Yes", "No")</f>
        <v>No</v>
      </c>
    </row>
    <row r="502" spans="1:6" ht="32" x14ac:dyDescent="0.2">
      <c r="A502" s="8">
        <v>2009</v>
      </c>
      <c r="B502" s="8">
        <v>19296875</v>
      </c>
      <c r="C502" s="9">
        <f>HYPERLINK(_xlfn.CONCAT("https://pubmed.ncbi.nlm.nih.gov/",B502), B502)</f>
        <v>19296875</v>
      </c>
      <c r="D502" s="10" t="s">
        <v>1340</v>
      </c>
      <c r="E502" s="8" t="s">
        <v>887</v>
      </c>
      <c r="F502" t="str">
        <f>IF(COUNTIF('Healthy (TIAB)'!A502:A1396, B502) &gt; 0, "Yes", "No")</f>
        <v>No</v>
      </c>
    </row>
    <row r="503" spans="1:6" ht="16" x14ac:dyDescent="0.2">
      <c r="A503" s="8">
        <v>2008</v>
      </c>
      <c r="B503" s="8">
        <v>17575985</v>
      </c>
      <c r="C503" s="9">
        <f>HYPERLINK(_xlfn.CONCAT("https://pubmed.ncbi.nlm.nih.gov/",B503), B503)</f>
        <v>17575985</v>
      </c>
      <c r="D503" s="10" t="s">
        <v>353</v>
      </c>
      <c r="E503" s="8" t="s">
        <v>851</v>
      </c>
      <c r="F503" t="str">
        <f>IF(COUNTIF('Healthy (TIAB)'!A503:A1397, B503) &gt; 0, "Yes", "No")</f>
        <v>No</v>
      </c>
    </row>
    <row r="504" spans="1:6" ht="32" x14ac:dyDescent="0.2">
      <c r="A504" s="8">
        <v>2008</v>
      </c>
      <c r="B504" s="8">
        <v>18962989</v>
      </c>
      <c r="C504" s="9">
        <f>HYPERLINK(_xlfn.CONCAT("https://pubmed.ncbi.nlm.nih.gov/",B504), B504)</f>
        <v>18962989</v>
      </c>
      <c r="D504" s="10" t="s">
        <v>1341</v>
      </c>
      <c r="E504" s="8" t="s">
        <v>938</v>
      </c>
      <c r="F504" t="str">
        <f>IF(COUNTIF('Healthy (TIAB)'!A504:A1398, B504) &gt; 0, "Yes", "No")</f>
        <v>No</v>
      </c>
    </row>
    <row r="505" spans="1:6" ht="32" x14ac:dyDescent="0.2">
      <c r="A505" s="8">
        <v>2008</v>
      </c>
      <c r="B505" s="8">
        <v>19337557</v>
      </c>
      <c r="C505" s="9">
        <f>HYPERLINK(_xlfn.CONCAT("https://pubmed.ncbi.nlm.nih.gov/",B505), B505)</f>
        <v>19337557</v>
      </c>
      <c r="D505" s="10" t="s">
        <v>1342</v>
      </c>
      <c r="E505" s="8" t="s">
        <v>851</v>
      </c>
      <c r="F505" t="str">
        <f>IF(COUNTIF('Healthy (TIAB)'!A505:A1399, B505) &gt; 0, "Yes", "No")</f>
        <v>No</v>
      </c>
    </row>
    <row r="506" spans="1:6" ht="32" x14ac:dyDescent="0.2">
      <c r="A506" s="8">
        <v>2008</v>
      </c>
      <c r="B506" s="8">
        <v>18683001</v>
      </c>
      <c r="C506" s="9">
        <f>HYPERLINK(_xlfn.CONCAT("https://pubmed.ncbi.nlm.nih.gov/",B506), B506)</f>
        <v>18683001</v>
      </c>
      <c r="D506" s="10" t="s">
        <v>433</v>
      </c>
      <c r="E506" s="8" t="s">
        <v>893</v>
      </c>
      <c r="F506" t="str">
        <f>IF(COUNTIF('Healthy (TIAB)'!A506:A1400, B506) &gt; 0, "Yes", "No")</f>
        <v>No</v>
      </c>
    </row>
    <row r="507" spans="1:6" ht="32" x14ac:dyDescent="0.2">
      <c r="A507" s="8">
        <v>2008</v>
      </c>
      <c r="B507" s="8">
        <v>18665413</v>
      </c>
      <c r="C507" s="9">
        <f>HYPERLINK(_xlfn.CONCAT("https://pubmed.ncbi.nlm.nih.gov/",B507), B507)</f>
        <v>18665413</v>
      </c>
      <c r="D507" s="10" t="s">
        <v>1343</v>
      </c>
      <c r="E507" s="8" t="s">
        <v>851</v>
      </c>
      <c r="F507" t="str">
        <f>IF(COUNTIF('Healthy (TIAB)'!A507:A1401, B507) &gt; 0, "Yes", "No")</f>
        <v>No</v>
      </c>
    </row>
    <row r="508" spans="1:6" ht="32" x14ac:dyDescent="0.2">
      <c r="A508" s="8">
        <v>2008</v>
      </c>
      <c r="B508" s="8">
        <v>18667204</v>
      </c>
      <c r="C508" s="9">
        <f>HYPERLINK(_xlfn.CONCAT("https://pubmed.ncbi.nlm.nih.gov/",B508), B508)</f>
        <v>18667204</v>
      </c>
      <c r="D508" s="10" t="s">
        <v>1344</v>
      </c>
      <c r="E508" s="8" t="s">
        <v>977</v>
      </c>
      <c r="F508" t="str">
        <f>IF(COUNTIF('Healthy (TIAB)'!A508:A1402, B508) &gt; 0, "Yes", "No")</f>
        <v>No</v>
      </c>
    </row>
    <row r="509" spans="1:6" ht="32" x14ac:dyDescent="0.2">
      <c r="A509" s="8">
        <v>2008</v>
      </c>
      <c r="B509" s="8">
        <v>18492834</v>
      </c>
      <c r="C509" s="9">
        <f>HYPERLINK(_xlfn.CONCAT("https://pubmed.ncbi.nlm.nih.gov/",B509), B509)</f>
        <v>18492834</v>
      </c>
      <c r="D509" s="10" t="s">
        <v>125</v>
      </c>
      <c r="E509" s="8" t="s">
        <v>851</v>
      </c>
      <c r="F509" t="str">
        <f>IF(COUNTIF('Healthy (TIAB)'!A509:A1403, B509) &gt; 0, "Yes", "No")</f>
        <v>No</v>
      </c>
    </row>
    <row r="510" spans="1:6" ht="32" x14ac:dyDescent="0.2">
      <c r="A510" s="8">
        <v>2008</v>
      </c>
      <c r="B510" s="8">
        <v>18469350</v>
      </c>
      <c r="C510" s="9">
        <f>HYPERLINK(_xlfn.CONCAT("https://pubmed.ncbi.nlm.nih.gov/",B510), B510)</f>
        <v>18469350</v>
      </c>
      <c r="D510" s="10" t="s">
        <v>1345</v>
      </c>
      <c r="E510" s="8" t="s">
        <v>853</v>
      </c>
      <c r="F510" t="str">
        <f>IF(COUNTIF('Healthy (TIAB)'!A510:A1404, B510) &gt; 0, "Yes", "No")</f>
        <v>No</v>
      </c>
    </row>
    <row r="511" spans="1:6" ht="32" x14ac:dyDescent="0.2">
      <c r="A511" s="8">
        <v>2008</v>
      </c>
      <c r="B511" s="8">
        <v>18645486</v>
      </c>
      <c r="C511" s="9">
        <f>HYPERLINK(_xlfn.CONCAT("https://pubmed.ncbi.nlm.nih.gov/",B511), B511)</f>
        <v>18645486</v>
      </c>
      <c r="D511" s="10" t="s">
        <v>1346</v>
      </c>
      <c r="E511" s="8" t="s">
        <v>1347</v>
      </c>
      <c r="F511" t="str">
        <f>IF(COUNTIF('Healthy (TIAB)'!A511:A1405, B511) &gt; 0, "Yes", "No")</f>
        <v>No</v>
      </c>
    </row>
    <row r="512" spans="1:6" ht="16" x14ac:dyDescent="0.2">
      <c r="A512" s="8">
        <v>2008</v>
      </c>
      <c r="B512" s="8">
        <v>18613992</v>
      </c>
      <c r="C512" s="9">
        <f>HYPERLINK(_xlfn.CONCAT("https://pubmed.ncbi.nlm.nih.gov/",B512), B512)</f>
        <v>18613992</v>
      </c>
      <c r="D512" s="10" t="s">
        <v>1348</v>
      </c>
      <c r="E512" s="8" t="s">
        <v>845</v>
      </c>
      <c r="F512" t="str">
        <f>IF(COUNTIF('Healthy (TIAB)'!A512:A1406, B512) &gt; 0, "Yes", "No")</f>
        <v>No</v>
      </c>
    </row>
    <row r="513" spans="1:6" ht="32" x14ac:dyDescent="0.2">
      <c r="A513" s="8">
        <v>2008</v>
      </c>
      <c r="B513" s="8">
        <v>19009658</v>
      </c>
      <c r="C513" s="9">
        <f>HYPERLINK(_xlfn.CONCAT("https://pubmed.ncbi.nlm.nih.gov/",B513), B513)</f>
        <v>19009658</v>
      </c>
      <c r="D513" s="10" t="s">
        <v>1349</v>
      </c>
      <c r="E513" s="8" t="s">
        <v>850</v>
      </c>
      <c r="F513" t="str">
        <f>IF(COUNTIF('Healthy (TIAB)'!A513:A1407, B513) &gt; 0, "Yes", "No")</f>
        <v>No</v>
      </c>
    </row>
    <row r="514" spans="1:6" ht="32" x14ac:dyDescent="0.2">
      <c r="A514" s="8">
        <v>2008</v>
      </c>
      <c r="B514" s="8">
        <v>18721899</v>
      </c>
      <c r="C514" s="9">
        <f>HYPERLINK(_xlfn.CONCAT("https://pubmed.ncbi.nlm.nih.gov/",B514), B514)</f>
        <v>18721899</v>
      </c>
      <c r="D514" s="10" t="s">
        <v>1350</v>
      </c>
      <c r="E514" s="8" t="s">
        <v>845</v>
      </c>
      <c r="F514" t="str">
        <f>IF(COUNTIF('Healthy (TIAB)'!A514:A1408, B514) &gt; 0, "Yes", "No")</f>
        <v>No</v>
      </c>
    </row>
    <row r="515" spans="1:6" ht="16" x14ac:dyDescent="0.2">
      <c r="A515" s="8">
        <v>2008</v>
      </c>
      <c r="B515" s="8">
        <v>18242615</v>
      </c>
      <c r="C515" s="9">
        <f>HYPERLINK(_xlfn.CONCAT("https://pubmed.ncbi.nlm.nih.gov/",B515), B515)</f>
        <v>18242615</v>
      </c>
      <c r="D515" s="10" t="s">
        <v>121</v>
      </c>
      <c r="E515" s="8" t="s">
        <v>1046</v>
      </c>
      <c r="F515" t="str">
        <f>IF(COUNTIF('Healthy (TIAB)'!A515:A1409, B515) &gt; 0, "Yes", "No")</f>
        <v>No</v>
      </c>
    </row>
    <row r="516" spans="1:6" ht="16" x14ac:dyDescent="0.2">
      <c r="A516" s="8">
        <v>2008</v>
      </c>
      <c r="B516" s="8">
        <v>18991244</v>
      </c>
      <c r="C516" s="9">
        <f>HYPERLINK(_xlfn.CONCAT("https://pubmed.ncbi.nlm.nih.gov/",B516), B516)</f>
        <v>18991244</v>
      </c>
      <c r="D516" s="10" t="s">
        <v>127</v>
      </c>
      <c r="E516" s="8" t="s">
        <v>1002</v>
      </c>
      <c r="F516" t="str">
        <f>IF(COUNTIF('Healthy (TIAB)'!A516:A1410, B516) &gt; 0, "Yes", "No")</f>
        <v>No</v>
      </c>
    </row>
    <row r="517" spans="1:6" ht="16" x14ac:dyDescent="0.2">
      <c r="A517" s="8">
        <v>2008</v>
      </c>
      <c r="B517" s="8">
        <v>18403189</v>
      </c>
      <c r="C517" s="9">
        <f>HYPERLINK(_xlfn.CONCAT("https://pubmed.ncbi.nlm.nih.gov/",B517), B517)</f>
        <v>18403189</v>
      </c>
      <c r="D517" s="10" t="s">
        <v>356</v>
      </c>
      <c r="E517" s="8" t="s">
        <v>851</v>
      </c>
      <c r="F517" t="str">
        <f>IF(COUNTIF('Healthy (TIAB)'!A517:A1411, B517) &gt; 0, "Yes", "No")</f>
        <v>No</v>
      </c>
    </row>
    <row r="518" spans="1:6" ht="32" x14ac:dyDescent="0.2">
      <c r="A518" s="8">
        <v>2008</v>
      </c>
      <c r="B518" s="8">
        <v>18237823</v>
      </c>
      <c r="C518" s="9">
        <f>HYPERLINK(_xlfn.CONCAT("https://pubmed.ncbi.nlm.nih.gov/",B518), B518)</f>
        <v>18237823</v>
      </c>
      <c r="D518" s="10" t="s">
        <v>1351</v>
      </c>
      <c r="E518" s="8" t="s">
        <v>856</v>
      </c>
      <c r="F518" t="str">
        <f>IF(COUNTIF('Healthy (TIAB)'!A518:A1412, B518) &gt; 0, "Yes", "No")</f>
        <v>No</v>
      </c>
    </row>
    <row r="519" spans="1:6" ht="16" x14ac:dyDescent="0.2">
      <c r="A519" s="8">
        <v>2008</v>
      </c>
      <c r="B519" s="8">
        <v>19022962</v>
      </c>
      <c r="C519" s="9">
        <f>HYPERLINK(_xlfn.CONCAT("https://pubmed.ncbi.nlm.nih.gov/",B519), B519)</f>
        <v>19022962</v>
      </c>
      <c r="D519" s="10" t="s">
        <v>1352</v>
      </c>
      <c r="E519" s="8" t="s">
        <v>899</v>
      </c>
      <c r="F519" t="str">
        <f>IF(COUNTIF('Healthy (TIAB)'!A519:A1413, B519) &gt; 0, "Yes", "No")</f>
        <v>No</v>
      </c>
    </row>
    <row r="520" spans="1:6" ht="32" x14ac:dyDescent="0.2">
      <c r="A520" s="8">
        <v>2008</v>
      </c>
      <c r="B520" s="8">
        <v>18460481</v>
      </c>
      <c r="C520" s="9">
        <f>HYPERLINK(_xlfn.CONCAT("https://pubmed.ncbi.nlm.nih.gov/",B520), B520)</f>
        <v>18460481</v>
      </c>
      <c r="D520" s="10" t="s">
        <v>123</v>
      </c>
      <c r="E520" s="8" t="s">
        <v>845</v>
      </c>
      <c r="F520" t="str">
        <f>IF(COUNTIF('Healthy (TIAB)'!A520:A1414, B520) &gt; 0, "Yes", "No")</f>
        <v>No</v>
      </c>
    </row>
    <row r="521" spans="1:6" ht="16" x14ac:dyDescent="0.2">
      <c r="A521" s="8">
        <v>2008</v>
      </c>
      <c r="B521" s="8">
        <v>18779276</v>
      </c>
      <c r="C521" s="9">
        <f>HYPERLINK(_xlfn.CONCAT("https://pubmed.ncbi.nlm.nih.gov/",B521), B521)</f>
        <v>18779276</v>
      </c>
      <c r="D521" s="10" t="s">
        <v>1353</v>
      </c>
      <c r="E521" s="8" t="s">
        <v>851</v>
      </c>
      <c r="F521" t="str">
        <f>IF(COUNTIF('Healthy (TIAB)'!A521:A1415, B521) &gt; 0, "Yes", "No")</f>
        <v>No</v>
      </c>
    </row>
    <row r="522" spans="1:6" ht="32" x14ac:dyDescent="0.2">
      <c r="A522" s="8">
        <v>2008</v>
      </c>
      <c r="B522" s="8">
        <v>18436564</v>
      </c>
      <c r="C522" s="9">
        <f>HYPERLINK(_xlfn.CONCAT("https://pubmed.ncbi.nlm.nih.gov/",B522), B522)</f>
        <v>18436564</v>
      </c>
      <c r="D522" s="10" t="s">
        <v>1354</v>
      </c>
      <c r="E522" s="8" t="s">
        <v>856</v>
      </c>
      <c r="F522" t="str">
        <f>IF(COUNTIF('Healthy (TIAB)'!A522:A1416, B522) &gt; 0, "Yes", "No")</f>
        <v>No</v>
      </c>
    </row>
    <row r="523" spans="1:6" ht="32" x14ac:dyDescent="0.2">
      <c r="A523" s="8">
        <v>2008</v>
      </c>
      <c r="B523" s="8">
        <v>17977469</v>
      </c>
      <c r="C523" s="9">
        <f>HYPERLINK(_xlfn.CONCAT("https://pubmed.ncbi.nlm.nih.gov/",B523), B523)</f>
        <v>17977469</v>
      </c>
      <c r="D523" s="10" t="s">
        <v>1355</v>
      </c>
      <c r="E523" s="8" t="s">
        <v>845</v>
      </c>
      <c r="F523" t="str">
        <f>IF(COUNTIF('Healthy (TIAB)'!A523:A1417, B523) &gt; 0, "Yes", "No")</f>
        <v>No</v>
      </c>
    </row>
    <row r="524" spans="1:6" ht="32" x14ac:dyDescent="0.2">
      <c r="A524" s="8">
        <v>2008</v>
      </c>
      <c r="B524" s="8">
        <v>17971707</v>
      </c>
      <c r="C524" s="9">
        <f>HYPERLINK(_xlfn.CONCAT("https://pubmed.ncbi.nlm.nih.gov/",B524), B524)</f>
        <v>17971707</v>
      </c>
      <c r="D524" s="10" t="s">
        <v>1356</v>
      </c>
      <c r="E524" s="8" t="s">
        <v>1236</v>
      </c>
      <c r="F524" t="str">
        <f>IF(COUNTIF('Healthy (TIAB)'!A524:A1418, B524) &gt; 0, "Yes", "No")</f>
        <v>No</v>
      </c>
    </row>
    <row r="525" spans="1:6" ht="32" x14ac:dyDescent="0.2">
      <c r="A525" s="8">
        <v>2008</v>
      </c>
      <c r="B525" s="8">
        <v>18348080</v>
      </c>
      <c r="C525" s="9">
        <f>HYPERLINK(_xlfn.CONCAT("https://pubmed.ncbi.nlm.nih.gov/",B525), B525)</f>
        <v>18348080</v>
      </c>
      <c r="D525" s="10" t="s">
        <v>122</v>
      </c>
      <c r="E525" s="8" t="s">
        <v>851</v>
      </c>
      <c r="F525" t="str">
        <f>IF(COUNTIF('Healthy (TIAB)'!A525:A1419, B525) &gt; 0, "Yes", "No")</f>
        <v>No</v>
      </c>
    </row>
    <row r="526" spans="1:6" ht="16" x14ac:dyDescent="0.2">
      <c r="A526" s="8">
        <v>2008</v>
      </c>
      <c r="B526" s="8">
        <v>18525453</v>
      </c>
      <c r="C526" s="9">
        <f>HYPERLINK(_xlfn.CONCAT("https://pubmed.ncbi.nlm.nih.gov/",B526), B526)</f>
        <v>18525453</v>
      </c>
      <c r="D526" s="10" t="s">
        <v>1357</v>
      </c>
      <c r="E526" s="8" t="s">
        <v>851</v>
      </c>
      <c r="F526" t="str">
        <f>IF(COUNTIF('Healthy (TIAB)'!A526:A1420, B526) &gt; 0, "Yes", "No")</f>
        <v>No</v>
      </c>
    </row>
    <row r="527" spans="1:6" ht="16" x14ac:dyDescent="0.2">
      <c r="A527" s="8">
        <v>2008</v>
      </c>
      <c r="B527" s="8">
        <v>18490931</v>
      </c>
      <c r="C527" s="9">
        <f>HYPERLINK(_xlfn.CONCAT("https://pubmed.ncbi.nlm.nih.gov/",B527), B527)</f>
        <v>18490931</v>
      </c>
      <c r="D527" s="10" t="s">
        <v>1358</v>
      </c>
      <c r="E527" s="8" t="s">
        <v>851</v>
      </c>
      <c r="F527" t="str">
        <f>IF(COUNTIF('Healthy (TIAB)'!A527:A1421, B527) &gt; 0, "Yes", "No")</f>
        <v>No</v>
      </c>
    </row>
    <row r="528" spans="1:6" ht="32" x14ac:dyDescent="0.2">
      <c r="A528" s="8">
        <v>2007</v>
      </c>
      <c r="B528" s="8">
        <v>17600695</v>
      </c>
      <c r="C528" s="9">
        <f>HYPERLINK(_xlfn.CONCAT("https://pubmed.ncbi.nlm.nih.gov/",B528), B528)</f>
        <v>17600695</v>
      </c>
      <c r="D528" s="10" t="s">
        <v>1359</v>
      </c>
      <c r="E528" s="8" t="s">
        <v>845</v>
      </c>
      <c r="F528" t="str">
        <f>IF(COUNTIF('Healthy (TIAB)'!A528:A1422, B528) &gt; 0, "Yes", "No")</f>
        <v>No</v>
      </c>
    </row>
    <row r="529" spans="1:6" ht="16" x14ac:dyDescent="0.2">
      <c r="A529" s="8">
        <v>2007</v>
      </c>
      <c r="B529" s="8">
        <v>21291683</v>
      </c>
      <c r="C529" s="9">
        <f>HYPERLINK(_xlfn.CONCAT("https://pubmed.ncbi.nlm.nih.gov/",B529), B529)</f>
        <v>21291683</v>
      </c>
      <c r="D529" s="10" t="s">
        <v>1360</v>
      </c>
      <c r="E529" s="8" t="s">
        <v>1236</v>
      </c>
      <c r="F529" t="str">
        <f>IF(COUNTIF('Healthy (TIAB)'!A529:A1423, B529) &gt; 0, "Yes", "No")</f>
        <v>No</v>
      </c>
    </row>
    <row r="530" spans="1:6" ht="32" x14ac:dyDescent="0.2">
      <c r="A530" s="8">
        <v>2007</v>
      </c>
      <c r="B530" s="8">
        <v>18046087</v>
      </c>
      <c r="C530" s="9">
        <f>HYPERLINK(_xlfn.CONCAT("https://pubmed.ncbi.nlm.nih.gov/",B530), B530)</f>
        <v>18046087</v>
      </c>
      <c r="D530" s="10" t="s">
        <v>119</v>
      </c>
      <c r="E530" s="8" t="s">
        <v>853</v>
      </c>
      <c r="F530" t="str">
        <f>IF(COUNTIF('Healthy (TIAB)'!A530:A1424, B530) &gt; 0, "Yes", "No")</f>
        <v>No</v>
      </c>
    </row>
    <row r="531" spans="1:6" ht="32" x14ac:dyDescent="0.2">
      <c r="A531" s="8">
        <v>2007</v>
      </c>
      <c r="B531" s="8">
        <v>17623719</v>
      </c>
      <c r="C531" s="9">
        <f>HYPERLINK(_xlfn.CONCAT("https://pubmed.ncbi.nlm.nih.gov/",B531), B531)</f>
        <v>17623719</v>
      </c>
      <c r="D531" s="10" t="s">
        <v>1361</v>
      </c>
      <c r="E531" s="8" t="s">
        <v>845</v>
      </c>
      <c r="F531" t="str">
        <f>IF(COUNTIF('Healthy (TIAB)'!A531:A1425, B531) &gt; 0, "Yes", "No")</f>
        <v>No</v>
      </c>
    </row>
    <row r="532" spans="1:6" ht="16" x14ac:dyDescent="0.2">
      <c r="A532" s="8">
        <v>2007</v>
      </c>
      <c r="B532" s="8">
        <v>17461697</v>
      </c>
      <c r="C532" s="9">
        <f>HYPERLINK(_xlfn.CONCAT("https://pubmed.ncbi.nlm.nih.gov/",B532), B532)</f>
        <v>17461697</v>
      </c>
      <c r="D532" s="10" t="s">
        <v>115</v>
      </c>
      <c r="E532" s="8" t="s">
        <v>851</v>
      </c>
      <c r="F532" t="str">
        <f>IF(COUNTIF('Healthy (TIAB)'!A532:A1426, B532) &gt; 0, "Yes", "No")</f>
        <v>No</v>
      </c>
    </row>
    <row r="533" spans="1:6" ht="48" x14ac:dyDescent="0.2">
      <c r="A533" s="8">
        <v>2007</v>
      </c>
      <c r="B533" s="8">
        <v>17237316</v>
      </c>
      <c r="C533" s="9">
        <f>HYPERLINK(_xlfn.CONCAT("https://pubmed.ncbi.nlm.nih.gov/",B533), B533)</f>
        <v>17237316</v>
      </c>
      <c r="D533" s="10" t="s">
        <v>1362</v>
      </c>
      <c r="E533" s="8" t="s">
        <v>848</v>
      </c>
      <c r="F533" t="str">
        <f>IF(COUNTIF('Healthy (TIAB)'!A533:A1427, B533) &gt; 0, "Yes", "No")</f>
        <v>No</v>
      </c>
    </row>
    <row r="534" spans="1:6" ht="32" x14ac:dyDescent="0.2">
      <c r="A534" s="8">
        <v>2007</v>
      </c>
      <c r="B534" s="8">
        <v>17234506</v>
      </c>
      <c r="C534" s="9">
        <f>HYPERLINK(_xlfn.CONCAT("https://pubmed.ncbi.nlm.nih.gov/",B534), B534)</f>
        <v>17234506</v>
      </c>
      <c r="D534" s="10" t="s">
        <v>114</v>
      </c>
      <c r="E534" s="8" t="s">
        <v>887</v>
      </c>
      <c r="F534" t="str">
        <f>IF(COUNTIF('Healthy (TIAB)'!A534:A1428, B534) &gt; 0, "Yes", "No")</f>
        <v>No</v>
      </c>
    </row>
    <row r="535" spans="1:6" ht="32" x14ac:dyDescent="0.2">
      <c r="A535" s="8">
        <v>2007</v>
      </c>
      <c r="B535" s="8">
        <v>16879829</v>
      </c>
      <c r="C535" s="9">
        <f>HYPERLINK(_xlfn.CONCAT("https://pubmed.ncbi.nlm.nih.gov/",B535), B535)</f>
        <v>16879829</v>
      </c>
      <c r="D535" s="10" t="s">
        <v>111</v>
      </c>
      <c r="E535" s="8" t="s">
        <v>845</v>
      </c>
      <c r="F535" t="str">
        <f>IF(COUNTIF('Healthy (TIAB)'!A535:A1429, B535) &gt; 0, "Yes", "No")</f>
        <v>No</v>
      </c>
    </row>
    <row r="536" spans="1:6" ht="32" x14ac:dyDescent="0.2">
      <c r="A536" s="8">
        <v>2007</v>
      </c>
      <c r="B536" s="8">
        <v>17393216</v>
      </c>
      <c r="C536" s="9">
        <f>HYPERLINK(_xlfn.CONCAT("https://pubmed.ncbi.nlm.nih.gov/",B536), B536)</f>
        <v>17393216</v>
      </c>
      <c r="D536" s="10" t="s">
        <v>1363</v>
      </c>
      <c r="E536" s="8" t="s">
        <v>853</v>
      </c>
      <c r="F536" t="str">
        <f>IF(COUNTIF('Healthy (TIAB)'!A536:A1430, B536) &gt; 0, "Yes", "No")</f>
        <v>No</v>
      </c>
    </row>
    <row r="537" spans="1:6" ht="16" x14ac:dyDescent="0.2">
      <c r="A537" s="8">
        <v>2007</v>
      </c>
      <c r="B537" s="8">
        <v>17635746</v>
      </c>
      <c r="C537" s="9">
        <f>HYPERLINK(_xlfn.CONCAT("https://pubmed.ncbi.nlm.nih.gov/",B537), B537)</f>
        <v>17635746</v>
      </c>
      <c r="D537" s="10" t="s">
        <v>116</v>
      </c>
      <c r="E537" s="8" t="s">
        <v>851</v>
      </c>
      <c r="F537" t="str">
        <f>IF(COUNTIF('Healthy (TIAB)'!A537:A1431, B537) &gt; 0, "Yes", "No")</f>
        <v>No</v>
      </c>
    </row>
    <row r="538" spans="1:6" ht="48" x14ac:dyDescent="0.2">
      <c r="A538" s="8">
        <v>2007</v>
      </c>
      <c r="B538" s="8">
        <v>18065585</v>
      </c>
      <c r="C538" s="9">
        <f>HYPERLINK(_xlfn.CONCAT("https://pubmed.ncbi.nlm.nih.gov/",B538), B538)</f>
        <v>18065585</v>
      </c>
      <c r="D538" s="10" t="s">
        <v>1364</v>
      </c>
      <c r="E538" s="8" t="s">
        <v>966</v>
      </c>
      <c r="F538" t="str">
        <f>IF(COUNTIF('Healthy (TIAB)'!A538:A1432, B538) &gt; 0, "Yes", "No")</f>
        <v>No</v>
      </c>
    </row>
    <row r="539" spans="1:6" ht="32" x14ac:dyDescent="0.2">
      <c r="A539" s="8">
        <v>2007</v>
      </c>
      <c r="B539" s="8">
        <v>17199721</v>
      </c>
      <c r="C539" s="9">
        <f>HYPERLINK(_xlfn.CONCAT("https://pubmed.ncbi.nlm.nih.gov/",B539), B539)</f>
        <v>17199721</v>
      </c>
      <c r="D539" s="10" t="s">
        <v>1365</v>
      </c>
      <c r="E539" s="8" t="s">
        <v>845</v>
      </c>
      <c r="F539" t="str">
        <f>IF(COUNTIF('Healthy (TIAB)'!A539:A1433, B539) &gt; 0, "Yes", "No")</f>
        <v>No</v>
      </c>
    </row>
    <row r="540" spans="1:6" ht="32" x14ac:dyDescent="0.2">
      <c r="A540" s="8">
        <v>2007</v>
      </c>
      <c r="B540" s="8">
        <v>17134951</v>
      </c>
      <c r="C540" s="9">
        <f>HYPERLINK(_xlfn.CONCAT("https://pubmed.ncbi.nlm.nih.gov/",B540), B540)</f>
        <v>17134951</v>
      </c>
      <c r="D540" s="10" t="s">
        <v>112</v>
      </c>
      <c r="E540" s="8" t="s">
        <v>1366</v>
      </c>
      <c r="F540" t="str">
        <f>IF(COUNTIF('Healthy (TIAB)'!A540:A1434, B540) &gt; 0, "Yes", "No")</f>
        <v>No</v>
      </c>
    </row>
    <row r="541" spans="1:6" ht="16" x14ac:dyDescent="0.2">
      <c r="A541" s="8">
        <v>2007</v>
      </c>
      <c r="B541" s="8">
        <v>17951945</v>
      </c>
      <c r="C541" s="9">
        <f>HYPERLINK(_xlfn.CONCAT("https://pubmed.ncbi.nlm.nih.gov/",B541), B541)</f>
        <v>17951945</v>
      </c>
      <c r="D541" s="10" t="s">
        <v>1367</v>
      </c>
      <c r="E541" s="8" t="s">
        <v>845</v>
      </c>
      <c r="F541" t="str">
        <f>IF(COUNTIF('Healthy (TIAB)'!A541:A1435, B541) &gt; 0, "Yes", "No")</f>
        <v>No</v>
      </c>
    </row>
    <row r="542" spans="1:6" ht="32" x14ac:dyDescent="0.2">
      <c r="A542" s="8">
        <v>2007</v>
      </c>
      <c r="B542" s="8">
        <v>17684201</v>
      </c>
      <c r="C542" s="9">
        <f>HYPERLINK(_xlfn.CONCAT("https://pubmed.ncbi.nlm.nih.gov/",B542), B542)</f>
        <v>17684201</v>
      </c>
      <c r="D542" s="10" t="s">
        <v>1368</v>
      </c>
      <c r="E542" s="8" t="s">
        <v>858</v>
      </c>
      <c r="F542" t="str">
        <f>IF(COUNTIF('Healthy (TIAB)'!A542:A1436, B542) &gt; 0, "Yes", "No")</f>
        <v>No</v>
      </c>
    </row>
    <row r="543" spans="1:6" ht="32" x14ac:dyDescent="0.2">
      <c r="A543" s="8">
        <v>2007</v>
      </c>
      <c r="B543" s="8">
        <v>17182793</v>
      </c>
      <c r="C543" s="9">
        <f>HYPERLINK(_xlfn.CONCAT("https://pubmed.ncbi.nlm.nih.gov/",B543), B543)</f>
        <v>17182793</v>
      </c>
      <c r="D543" s="10" t="s">
        <v>234</v>
      </c>
      <c r="E543" s="8" t="s">
        <v>851</v>
      </c>
      <c r="F543" t="str">
        <f>IF(COUNTIF('Healthy (TIAB)'!A543:A1437, B543) &gt; 0, "Yes", "No")</f>
        <v>No</v>
      </c>
    </row>
    <row r="544" spans="1:6" ht="48" x14ac:dyDescent="0.2">
      <c r="A544" s="8">
        <v>2007</v>
      </c>
      <c r="B544" s="8">
        <v>17961204</v>
      </c>
      <c r="C544" s="9">
        <f>HYPERLINK(_xlfn.CONCAT("https://pubmed.ncbi.nlm.nih.gov/",B544), B544)</f>
        <v>17961204</v>
      </c>
      <c r="D544" s="10" t="s">
        <v>1369</v>
      </c>
      <c r="E544" s="8" t="s">
        <v>897</v>
      </c>
      <c r="F544" t="str">
        <f>IF(COUNTIF('Healthy (TIAB)'!A544:A1438, B544) &gt; 0, "Yes", "No")</f>
        <v>No</v>
      </c>
    </row>
    <row r="545" spans="1:6" ht="32" x14ac:dyDescent="0.2">
      <c r="A545" s="8">
        <v>2007</v>
      </c>
      <c r="B545" s="8">
        <v>18029476</v>
      </c>
      <c r="C545" s="9">
        <f>HYPERLINK(_xlfn.CONCAT("https://pubmed.ncbi.nlm.nih.gov/",B545), B545)</f>
        <v>18029476</v>
      </c>
      <c r="D545" s="10" t="s">
        <v>354</v>
      </c>
      <c r="E545" s="8" t="s">
        <v>850</v>
      </c>
      <c r="F545" t="str">
        <f>IF(COUNTIF('Healthy (TIAB)'!A545:A1439, B545) &gt; 0, "Yes", "No")</f>
        <v>No</v>
      </c>
    </row>
    <row r="546" spans="1:6" ht="32" x14ac:dyDescent="0.2">
      <c r="A546" s="8">
        <v>2007</v>
      </c>
      <c r="B546" s="8">
        <v>17299483</v>
      </c>
      <c r="C546" s="9">
        <f>HYPERLINK(_xlfn.CONCAT("https://pubmed.ncbi.nlm.nih.gov/",B546), B546)</f>
        <v>17299483</v>
      </c>
      <c r="D546" s="10" t="s">
        <v>1370</v>
      </c>
      <c r="E546" s="8" t="s">
        <v>887</v>
      </c>
      <c r="F546" t="str">
        <f>IF(COUNTIF('Healthy (TIAB)'!A546:A1440, B546) &gt; 0, "Yes", "No")</f>
        <v>No</v>
      </c>
    </row>
    <row r="547" spans="1:6" ht="16" x14ac:dyDescent="0.2">
      <c r="A547" s="8">
        <v>2007</v>
      </c>
      <c r="B547" s="8">
        <v>17496735</v>
      </c>
      <c r="C547" s="9">
        <f>HYPERLINK(_xlfn.CONCAT("https://pubmed.ncbi.nlm.nih.gov/",B547), B547)</f>
        <v>17496735</v>
      </c>
      <c r="D547" s="10" t="s">
        <v>1371</v>
      </c>
      <c r="E547" s="8" t="s">
        <v>1372</v>
      </c>
      <c r="F547" t="str">
        <f>IF(COUNTIF('Healthy (TIAB)'!A547:A1441, B547) &gt; 0, "Yes", "No")</f>
        <v>No</v>
      </c>
    </row>
    <row r="548" spans="1:6" ht="16" x14ac:dyDescent="0.2">
      <c r="A548" s="8">
        <v>2007</v>
      </c>
      <c r="B548" s="8">
        <v>17510682</v>
      </c>
      <c r="C548" s="9">
        <f>HYPERLINK(_xlfn.CONCAT("https://pubmed.ncbi.nlm.nih.gov/",B548), B548)</f>
        <v>17510682</v>
      </c>
      <c r="D548" s="10" t="s">
        <v>1373</v>
      </c>
      <c r="E548" s="8" t="s">
        <v>899</v>
      </c>
      <c r="F548" t="str">
        <f>IF(COUNTIF('Healthy (TIAB)'!A548:A1442, B548) &gt; 0, "Yes", "No")</f>
        <v>No</v>
      </c>
    </row>
    <row r="549" spans="1:6" ht="32" x14ac:dyDescent="0.2">
      <c r="A549" s="8">
        <v>2007</v>
      </c>
      <c r="B549" s="8">
        <v>17704023</v>
      </c>
      <c r="C549" s="9">
        <f>HYPERLINK(_xlfn.CONCAT("https://pubmed.ncbi.nlm.nih.gov/",B549), B549)</f>
        <v>17704023</v>
      </c>
      <c r="D549" s="10" t="s">
        <v>118</v>
      </c>
      <c r="E549" s="8" t="s">
        <v>851</v>
      </c>
      <c r="F549" t="str">
        <f>IF(COUNTIF('Healthy (TIAB)'!A549:A1443, B549) &gt; 0, "Yes", "No")</f>
        <v>No</v>
      </c>
    </row>
    <row r="550" spans="1:6" ht="16" x14ac:dyDescent="0.2">
      <c r="A550" s="8">
        <v>2007</v>
      </c>
      <c r="B550" s="8">
        <v>17462553</v>
      </c>
      <c r="C550" s="9">
        <f>HYPERLINK(_xlfn.CONCAT("https://pubmed.ncbi.nlm.nih.gov/",B550), B550)</f>
        <v>17462553</v>
      </c>
      <c r="D550" s="10" t="s">
        <v>1374</v>
      </c>
      <c r="E550" s="8" t="s">
        <v>851</v>
      </c>
      <c r="F550" t="str">
        <f>IF(COUNTIF('Healthy (TIAB)'!A550:A1444, B550) &gt; 0, "Yes", "No")</f>
        <v>No</v>
      </c>
    </row>
    <row r="551" spans="1:6" ht="32" x14ac:dyDescent="0.2">
      <c r="A551" s="8">
        <v>2007</v>
      </c>
      <c r="B551" s="8">
        <v>18026868</v>
      </c>
      <c r="C551" s="9">
        <f>HYPERLINK(_xlfn.CONCAT("https://pubmed.ncbi.nlm.nih.gov/",B551), B551)</f>
        <v>18026868</v>
      </c>
      <c r="D551" s="10" t="s">
        <v>1375</v>
      </c>
      <c r="E551" s="8" t="s">
        <v>851</v>
      </c>
      <c r="F551" t="str">
        <f>IF(COUNTIF('Healthy (TIAB)'!A551:A1445, B551) &gt; 0, "Yes", "No")</f>
        <v>No</v>
      </c>
    </row>
    <row r="552" spans="1:6" ht="32" x14ac:dyDescent="0.2">
      <c r="A552" s="8">
        <v>2006</v>
      </c>
      <c r="B552" s="8">
        <v>16465662</v>
      </c>
      <c r="C552" s="9">
        <f>HYPERLINK(_xlfn.CONCAT("https://pubmed.ncbi.nlm.nih.gov/",B552), B552)</f>
        <v>16465662</v>
      </c>
      <c r="D552" s="10" t="s">
        <v>1376</v>
      </c>
      <c r="E552" s="8" t="s">
        <v>887</v>
      </c>
      <c r="F552" t="str">
        <f>IF(COUNTIF('Healthy (TIAB)'!A552:A1446, B552) &gt; 0, "Yes", "No")</f>
        <v>No</v>
      </c>
    </row>
    <row r="553" spans="1:6" ht="32" x14ac:dyDescent="0.2">
      <c r="A553" s="8">
        <v>2006</v>
      </c>
      <c r="B553" s="8">
        <v>24678094</v>
      </c>
      <c r="C553" s="9">
        <f>HYPERLINK(_xlfn.CONCAT("https://pubmed.ncbi.nlm.nih.gov/",B553), B553)</f>
        <v>24678094</v>
      </c>
      <c r="D553" s="10" t="s">
        <v>1377</v>
      </c>
      <c r="E553" s="8" t="s">
        <v>899</v>
      </c>
      <c r="F553" t="str">
        <f>IF(COUNTIF('Healthy (TIAB)'!A553:A1447, B553) &gt; 0, "Yes", "No")</f>
        <v>No</v>
      </c>
    </row>
    <row r="554" spans="1:6" ht="32" x14ac:dyDescent="0.2">
      <c r="A554" s="8">
        <v>2006</v>
      </c>
      <c r="B554" s="8">
        <v>16555468</v>
      </c>
      <c r="C554" s="9">
        <f>HYPERLINK(_xlfn.CONCAT("https://pubmed.ncbi.nlm.nih.gov/",B554), B554)</f>
        <v>16555468</v>
      </c>
      <c r="D554" s="10" t="s">
        <v>1378</v>
      </c>
      <c r="E554" s="8" t="s">
        <v>897</v>
      </c>
      <c r="F554" t="str">
        <f>IF(COUNTIF('Healthy (TIAB)'!A554:A1448, B554) &gt; 0, "Yes", "No")</f>
        <v>No</v>
      </c>
    </row>
    <row r="555" spans="1:6" ht="32" x14ac:dyDescent="0.2">
      <c r="A555" s="8">
        <v>2006</v>
      </c>
      <c r="B555" s="8">
        <v>16822237</v>
      </c>
      <c r="C555" s="9">
        <f>HYPERLINK(_xlfn.CONCAT("https://pubmed.ncbi.nlm.nih.gov/",B555), B555)</f>
        <v>16822237</v>
      </c>
      <c r="D555" s="10" t="s">
        <v>110</v>
      </c>
      <c r="E555" s="8" t="s">
        <v>1379</v>
      </c>
      <c r="F555" t="str">
        <f>IF(COUNTIF('Healthy (TIAB)'!A555:A1449, B555) &gt; 0, "Yes", "No")</f>
        <v>No</v>
      </c>
    </row>
    <row r="556" spans="1:6" ht="32" x14ac:dyDescent="0.2">
      <c r="A556" s="8">
        <v>2006</v>
      </c>
      <c r="B556" s="8">
        <v>16154181</v>
      </c>
      <c r="C556" s="9">
        <f>HYPERLINK(_xlfn.CONCAT("https://pubmed.ncbi.nlm.nih.gov/",B556), B556)</f>
        <v>16154181</v>
      </c>
      <c r="D556" s="10" t="s">
        <v>1380</v>
      </c>
      <c r="E556" s="8" t="s">
        <v>856</v>
      </c>
      <c r="F556" t="str">
        <f>IF(COUNTIF('Healthy (TIAB)'!A556:A1450, B556) &gt; 0, "Yes", "No")</f>
        <v>No</v>
      </c>
    </row>
    <row r="557" spans="1:6" ht="32" x14ac:dyDescent="0.2">
      <c r="A557" s="8">
        <v>2006</v>
      </c>
      <c r="B557" s="8">
        <v>16616012</v>
      </c>
      <c r="C557" s="9">
        <f>HYPERLINK(_xlfn.CONCAT("https://pubmed.ncbi.nlm.nih.gov/",B557), B557)</f>
        <v>16616012</v>
      </c>
      <c r="D557" s="10" t="s">
        <v>1381</v>
      </c>
      <c r="E557" s="8" t="s">
        <v>966</v>
      </c>
      <c r="F557" t="str">
        <f>IF(COUNTIF('Healthy (TIAB)'!A557:A1451, B557) &gt; 0, "Yes", "No")</f>
        <v>No</v>
      </c>
    </row>
    <row r="558" spans="1:6" ht="32" x14ac:dyDescent="0.2">
      <c r="A558" s="8">
        <v>2006</v>
      </c>
      <c r="B558" s="8">
        <v>16512939</v>
      </c>
      <c r="C558" s="9">
        <f>HYPERLINK(_xlfn.CONCAT("https://pubmed.ncbi.nlm.nih.gov/",B558), B558)</f>
        <v>16512939</v>
      </c>
      <c r="D558" s="10" t="s">
        <v>107</v>
      </c>
      <c r="E558" s="8" t="s">
        <v>1382</v>
      </c>
      <c r="F558" t="str">
        <f>IF(COUNTIF('Healthy (TIAB)'!A558:A1452, B558) &gt; 0, "Yes", "No")</f>
        <v>No</v>
      </c>
    </row>
    <row r="559" spans="1:6" ht="16" x14ac:dyDescent="0.2">
      <c r="A559" s="8">
        <v>2006</v>
      </c>
      <c r="B559" s="8">
        <v>16365065</v>
      </c>
      <c r="C559" s="9">
        <f>HYPERLINK(_xlfn.CONCAT("https://pubmed.ncbi.nlm.nih.gov/",B559), B559)</f>
        <v>16365065</v>
      </c>
      <c r="D559" s="10" t="s">
        <v>106</v>
      </c>
      <c r="E559" s="8" t="s">
        <v>856</v>
      </c>
      <c r="F559" t="str">
        <f>IF(COUNTIF('Healthy (TIAB)'!A559:A1453, B559) &gt; 0, "Yes", "No")</f>
        <v>No</v>
      </c>
    </row>
    <row r="560" spans="1:6" ht="32" x14ac:dyDescent="0.2">
      <c r="A560" s="8">
        <v>2006</v>
      </c>
      <c r="B560" s="8">
        <v>16487912</v>
      </c>
      <c r="C560" s="9">
        <f>HYPERLINK(_xlfn.CONCAT("https://pubmed.ncbi.nlm.nih.gov/",B560), B560)</f>
        <v>16487912</v>
      </c>
      <c r="D560" s="10" t="s">
        <v>1383</v>
      </c>
      <c r="E560" s="8" t="s">
        <v>869</v>
      </c>
      <c r="F560" t="str">
        <f>IF(COUNTIF('Healthy (TIAB)'!A560:A1454, B560) &gt; 0, "Yes", "No")</f>
        <v>No</v>
      </c>
    </row>
    <row r="561" spans="1:6" ht="32" x14ac:dyDescent="0.2">
      <c r="A561" s="8">
        <v>2006</v>
      </c>
      <c r="B561" s="8">
        <v>16938806</v>
      </c>
      <c r="C561" s="9">
        <f>HYPERLINK(_xlfn.CONCAT("https://pubmed.ncbi.nlm.nih.gov/",B561), B561)</f>
        <v>16938806</v>
      </c>
      <c r="D561" s="10" t="s">
        <v>1384</v>
      </c>
      <c r="E561" s="8" t="s">
        <v>1294</v>
      </c>
      <c r="F561" t="str">
        <f>IF(COUNTIF('Healthy (TIAB)'!A561:A1455, B561) &gt; 0, "Yes", "No")</f>
        <v>No</v>
      </c>
    </row>
    <row r="562" spans="1:6" ht="48" x14ac:dyDescent="0.2">
      <c r="A562" s="8">
        <v>2006</v>
      </c>
      <c r="B562" s="8">
        <v>17229894</v>
      </c>
      <c r="C562" s="9">
        <f>HYPERLINK(_xlfn.CONCAT("https://pubmed.ncbi.nlm.nih.gov/",B562), B562)</f>
        <v>17229894</v>
      </c>
      <c r="D562" s="10" t="s">
        <v>1385</v>
      </c>
      <c r="E562" s="8" t="s">
        <v>851</v>
      </c>
      <c r="F562" t="str">
        <f>IF(COUNTIF('Healthy (TIAB)'!A562:A1456, B562) &gt; 0, "Yes", "No")</f>
        <v>No</v>
      </c>
    </row>
    <row r="563" spans="1:6" ht="32" x14ac:dyDescent="0.2">
      <c r="A563" s="8">
        <v>2006</v>
      </c>
      <c r="B563" s="8">
        <v>17087052</v>
      </c>
      <c r="C563" s="9">
        <f>HYPERLINK(_xlfn.CONCAT("https://pubmed.ncbi.nlm.nih.gov/",B563), B563)</f>
        <v>17087052</v>
      </c>
      <c r="D563" s="10" t="s">
        <v>608</v>
      </c>
      <c r="E563" s="8" t="s">
        <v>845</v>
      </c>
      <c r="F563" t="str">
        <f>IF(COUNTIF('Healthy (TIAB)'!A563:A1457, B563) &gt; 0, "Yes", "No")</f>
        <v>Yes</v>
      </c>
    </row>
    <row r="564" spans="1:6" ht="32" x14ac:dyDescent="0.2">
      <c r="A564" s="8">
        <v>2006</v>
      </c>
      <c r="B564" s="8">
        <v>16552404</v>
      </c>
      <c r="C564" s="9">
        <f>HYPERLINK(_xlfn.CONCAT("https://pubmed.ncbi.nlm.nih.gov/",B564), B564)</f>
        <v>16552404</v>
      </c>
      <c r="D564" s="10" t="s">
        <v>1386</v>
      </c>
      <c r="E564" s="8" t="s">
        <v>850</v>
      </c>
      <c r="F564" t="str">
        <f>IF(COUNTIF('Healthy (TIAB)'!A564:A1458, B564) &gt; 0, "Yes", "No")</f>
        <v>No</v>
      </c>
    </row>
    <row r="565" spans="1:6" ht="16" x14ac:dyDescent="0.2">
      <c r="A565" s="8">
        <v>2006</v>
      </c>
      <c r="B565" s="8">
        <v>16549462</v>
      </c>
      <c r="C565" s="9">
        <f>HYPERLINK(_xlfn.CONCAT("https://pubmed.ncbi.nlm.nih.gov/",B565), B565)</f>
        <v>16549462</v>
      </c>
      <c r="D565" s="10" t="s">
        <v>1387</v>
      </c>
      <c r="E565" s="8" t="s">
        <v>1046</v>
      </c>
      <c r="F565" t="str">
        <f>IF(COUNTIF('Healthy (TIAB)'!A565:A1459, B565) &gt; 0, "Yes", "No")</f>
        <v>No</v>
      </c>
    </row>
    <row r="566" spans="1:6" ht="32" x14ac:dyDescent="0.2">
      <c r="A566" s="8">
        <v>2006</v>
      </c>
      <c r="B566" s="8">
        <v>16522903</v>
      </c>
      <c r="C566" s="9">
        <f>HYPERLINK(_xlfn.CONCAT("https://pubmed.ncbi.nlm.nih.gov/",B566), B566)</f>
        <v>16522903</v>
      </c>
      <c r="D566" s="10" t="s">
        <v>349</v>
      </c>
      <c r="E566" s="8" t="s">
        <v>899</v>
      </c>
      <c r="F566" t="str">
        <f>IF(COUNTIF('Healthy (TIAB)'!A566:A1460, B566) &gt; 0, "Yes", "No")</f>
        <v>No</v>
      </c>
    </row>
    <row r="567" spans="1:6" ht="32" x14ac:dyDescent="0.2">
      <c r="A567" s="8">
        <v>2006</v>
      </c>
      <c r="B567" s="8">
        <v>16614408</v>
      </c>
      <c r="C567" s="9">
        <f>HYPERLINK(_xlfn.CONCAT("https://pubmed.ncbi.nlm.nih.gov/",B567), B567)</f>
        <v>16614408</v>
      </c>
      <c r="D567" s="10" t="s">
        <v>350</v>
      </c>
      <c r="E567" s="8" t="s">
        <v>856</v>
      </c>
      <c r="F567" t="str">
        <f>IF(COUNTIF('Healthy (TIAB)'!A567:A1461, B567) &gt; 0, "Yes", "No")</f>
        <v>No</v>
      </c>
    </row>
    <row r="568" spans="1:6" ht="32" x14ac:dyDescent="0.2">
      <c r="A568" s="8">
        <v>2006</v>
      </c>
      <c r="B568" s="8">
        <v>16482073</v>
      </c>
      <c r="C568" s="9">
        <f>HYPERLINK(_xlfn.CONCAT("https://pubmed.ncbi.nlm.nih.gov/",B568), B568)</f>
        <v>16482073</v>
      </c>
      <c r="D568" s="10" t="s">
        <v>233</v>
      </c>
      <c r="E568" s="8" t="s">
        <v>887</v>
      </c>
      <c r="F568" t="str">
        <f>IF(COUNTIF('Healthy (TIAB)'!A568:A1462, B568) &gt; 0, "Yes", "No")</f>
        <v>No</v>
      </c>
    </row>
    <row r="569" spans="1:6" ht="32" x14ac:dyDescent="0.2">
      <c r="A569" s="8">
        <v>2006</v>
      </c>
      <c r="B569" s="8">
        <v>16701922</v>
      </c>
      <c r="C569" s="9">
        <f>HYPERLINK(_xlfn.CONCAT("https://pubmed.ncbi.nlm.nih.gov/",B569), B569)</f>
        <v>16701922</v>
      </c>
      <c r="D569" s="10" t="s">
        <v>1388</v>
      </c>
      <c r="E569" s="8" t="s">
        <v>856</v>
      </c>
      <c r="F569" t="str">
        <f>IF(COUNTIF('Healthy (TIAB)'!A569:A1463, B569) &gt; 0, "Yes", "No")</f>
        <v>No</v>
      </c>
    </row>
    <row r="570" spans="1:6" ht="32" x14ac:dyDescent="0.2">
      <c r="A570" s="8">
        <v>2006</v>
      </c>
      <c r="B570" s="8">
        <v>16549466</v>
      </c>
      <c r="C570" s="9">
        <f>HYPERLINK(_xlfn.CONCAT("https://pubmed.ncbi.nlm.nih.gov/",B570), B570)</f>
        <v>16549466</v>
      </c>
      <c r="D570" s="10" t="s">
        <v>1389</v>
      </c>
      <c r="E570" s="8" t="s">
        <v>1382</v>
      </c>
      <c r="F570" t="str">
        <f>IF(COUNTIF('Healthy (TIAB)'!A570:A1464, B570) &gt; 0, "Yes", "No")</f>
        <v>No</v>
      </c>
    </row>
    <row r="571" spans="1:6" ht="32" x14ac:dyDescent="0.2">
      <c r="A571" s="8">
        <v>2006</v>
      </c>
      <c r="B571" s="8">
        <v>17158440</v>
      </c>
      <c r="C571" s="9">
        <f>HYPERLINK(_xlfn.CONCAT("https://pubmed.ncbi.nlm.nih.gov/",B571), B571)</f>
        <v>17158440</v>
      </c>
      <c r="D571" s="10" t="s">
        <v>113</v>
      </c>
      <c r="E571" s="8" t="s">
        <v>1382</v>
      </c>
      <c r="F571" t="str">
        <f>IF(COUNTIF('Healthy (TIAB)'!A571:A1465, B571) &gt; 0, "Yes", "No")</f>
        <v>No</v>
      </c>
    </row>
    <row r="572" spans="1:6" ht="32" x14ac:dyDescent="0.2">
      <c r="A572" s="8">
        <v>2006</v>
      </c>
      <c r="B572" s="8">
        <v>16825679</v>
      </c>
      <c r="C572" s="9">
        <f>HYPERLINK(_xlfn.CONCAT("https://pubmed.ncbi.nlm.nih.gov/",B572), B572)</f>
        <v>16825679</v>
      </c>
      <c r="D572" s="10" t="s">
        <v>1390</v>
      </c>
      <c r="E572" s="8" t="s">
        <v>887</v>
      </c>
      <c r="F572" t="str">
        <f>IF(COUNTIF('Healthy (TIAB)'!A572:A1466, B572) &gt; 0, "Yes", "No")</f>
        <v>No</v>
      </c>
    </row>
    <row r="573" spans="1:6" ht="16" x14ac:dyDescent="0.2">
      <c r="A573" s="8">
        <v>2006</v>
      </c>
      <c r="B573" s="8">
        <v>17027436</v>
      </c>
      <c r="C573" s="9">
        <f>HYPERLINK(_xlfn.CONCAT("https://pubmed.ncbi.nlm.nih.gov/",B573), B573)</f>
        <v>17027436</v>
      </c>
      <c r="D573" s="10" t="s">
        <v>1391</v>
      </c>
      <c r="E573" s="8" t="s">
        <v>850</v>
      </c>
      <c r="F573" t="str">
        <f>IF(COUNTIF('Healthy (TIAB)'!A573:A1467, B573) &gt; 0, "Yes", "No")</f>
        <v>No</v>
      </c>
    </row>
    <row r="574" spans="1:6" ht="16" x14ac:dyDescent="0.2">
      <c r="A574" s="8">
        <v>2006</v>
      </c>
      <c r="B574" s="8">
        <v>16866765</v>
      </c>
      <c r="C574" s="9">
        <f>HYPERLINK(_xlfn.CONCAT("https://pubmed.ncbi.nlm.nih.gov/",B574), B574)</f>
        <v>16866765</v>
      </c>
      <c r="D574" s="10" t="s">
        <v>1392</v>
      </c>
      <c r="E574" s="8" t="s">
        <v>897</v>
      </c>
      <c r="F574" t="str">
        <f>IF(COUNTIF('Healthy (TIAB)'!A574:A1468, B574) &gt; 0, "Yes", "No")</f>
        <v>No</v>
      </c>
    </row>
    <row r="575" spans="1:6" ht="32" x14ac:dyDescent="0.2">
      <c r="A575" s="8">
        <v>2006</v>
      </c>
      <c r="B575" s="8">
        <v>17158408</v>
      </c>
      <c r="C575" s="9">
        <f>HYPERLINK(_xlfn.CONCAT("https://pubmed.ncbi.nlm.nih.gov/",B575), B575)</f>
        <v>17158408</v>
      </c>
      <c r="D575" s="10" t="s">
        <v>1393</v>
      </c>
      <c r="E575" s="8" t="s">
        <v>853</v>
      </c>
      <c r="F575" t="str">
        <f>IF(COUNTIF('Healthy (TIAB)'!A575:A1469, B575) &gt; 0, "Yes", "No")</f>
        <v>No</v>
      </c>
    </row>
    <row r="576" spans="1:6" ht="16" x14ac:dyDescent="0.2">
      <c r="A576" s="8">
        <v>2006</v>
      </c>
      <c r="B576" s="8">
        <v>16869997</v>
      </c>
      <c r="C576" s="9">
        <f>HYPERLINK(_xlfn.CONCAT("https://pubmed.ncbi.nlm.nih.gov/",B576), B576)</f>
        <v>16869997</v>
      </c>
      <c r="D576" s="10" t="s">
        <v>1394</v>
      </c>
      <c r="E576" s="8" t="s">
        <v>851</v>
      </c>
      <c r="F576" t="str">
        <f>IF(COUNTIF('Healthy (TIAB)'!A576:A1470, B576) &gt; 0, "Yes", "No")</f>
        <v>No</v>
      </c>
    </row>
    <row r="577" spans="1:6" ht="32" x14ac:dyDescent="0.2">
      <c r="A577" s="8">
        <v>2005</v>
      </c>
      <c r="B577" s="8">
        <v>16350679</v>
      </c>
      <c r="C577" s="9">
        <f>HYPERLINK(_xlfn.CONCAT("https://pubmed.ncbi.nlm.nih.gov/",B577), B577)</f>
        <v>16350679</v>
      </c>
      <c r="D577" s="10" t="s">
        <v>1395</v>
      </c>
      <c r="E577" s="8" t="s">
        <v>1396</v>
      </c>
      <c r="F577" t="str">
        <f>IF(COUNTIF('Healthy (TIAB)'!A577:A1471, B577) &gt; 0, "Yes", "No")</f>
        <v>No</v>
      </c>
    </row>
    <row r="578" spans="1:6" ht="32" x14ac:dyDescent="0.2">
      <c r="A578" s="8">
        <v>2005</v>
      </c>
      <c r="B578" s="8">
        <v>15962668</v>
      </c>
      <c r="C578" s="9">
        <f>HYPERLINK(_xlfn.CONCAT("https://pubmed.ncbi.nlm.nih.gov/",B578), B578)</f>
        <v>15962668</v>
      </c>
      <c r="D578" s="10" t="s">
        <v>1397</v>
      </c>
      <c r="E578" s="8" t="s">
        <v>951</v>
      </c>
      <c r="F578" t="str">
        <f>IF(COUNTIF('Healthy (TIAB)'!A578:A1472, B578) &gt; 0, "Yes", "No")</f>
        <v>No</v>
      </c>
    </row>
    <row r="579" spans="1:6" ht="32" x14ac:dyDescent="0.2">
      <c r="A579" s="8">
        <v>2005</v>
      </c>
      <c r="B579" s="8">
        <v>15930443</v>
      </c>
      <c r="C579" s="9">
        <f>HYPERLINK(_xlfn.CONCAT("https://pubmed.ncbi.nlm.nih.gov/",B579), B579)</f>
        <v>15930443</v>
      </c>
      <c r="D579" s="10" t="s">
        <v>1398</v>
      </c>
      <c r="E579" s="8" t="s">
        <v>848</v>
      </c>
      <c r="F579" t="str">
        <f>IF(COUNTIF('Healthy (TIAB)'!A579:A1473, B579) &gt; 0, "Yes", "No")</f>
        <v>No</v>
      </c>
    </row>
    <row r="580" spans="1:6" ht="16" x14ac:dyDescent="0.2">
      <c r="A580" s="8">
        <v>2005</v>
      </c>
      <c r="B580" s="8">
        <v>15638820</v>
      </c>
      <c r="C580" s="9">
        <f>HYPERLINK(_xlfn.CONCAT("https://pubmed.ncbi.nlm.nih.gov/",B580), B580)</f>
        <v>15638820</v>
      </c>
      <c r="D580" s="10" t="s">
        <v>1399</v>
      </c>
      <c r="E580" s="8" t="s">
        <v>887</v>
      </c>
      <c r="F580" t="str">
        <f>IF(COUNTIF('Healthy (TIAB)'!A580:A1474, B580) &gt; 0, "Yes", "No")</f>
        <v>No</v>
      </c>
    </row>
    <row r="581" spans="1:6" ht="32" x14ac:dyDescent="0.2">
      <c r="A581" s="8">
        <v>2005</v>
      </c>
      <c r="B581" s="8">
        <v>15309461</v>
      </c>
      <c r="C581" s="9">
        <f>HYPERLINK(_xlfn.CONCAT("https://pubmed.ncbi.nlm.nih.gov/",B581), B581)</f>
        <v>15309461</v>
      </c>
      <c r="D581" s="10" t="s">
        <v>1400</v>
      </c>
      <c r="E581" s="8" t="s">
        <v>887</v>
      </c>
      <c r="F581" t="str">
        <f>IF(COUNTIF('Healthy (TIAB)'!A581:A1475, B581) &gt; 0, "Yes", "No")</f>
        <v>No</v>
      </c>
    </row>
    <row r="582" spans="1:6" ht="32" x14ac:dyDescent="0.2">
      <c r="A582" s="8">
        <v>2005</v>
      </c>
      <c r="B582" s="8">
        <v>15939062</v>
      </c>
      <c r="C582" s="9">
        <f>HYPERLINK(_xlfn.CONCAT("https://pubmed.ncbi.nlm.nih.gov/",B582), B582)</f>
        <v>15939062</v>
      </c>
      <c r="D582" s="10" t="s">
        <v>1401</v>
      </c>
      <c r="E582" s="8" t="s">
        <v>845</v>
      </c>
      <c r="F582" t="str">
        <f>IF(COUNTIF('Healthy (TIAB)'!A582:A1476, B582) &gt; 0, "Yes", "No")</f>
        <v>No</v>
      </c>
    </row>
    <row r="583" spans="1:6" ht="16" x14ac:dyDescent="0.2">
      <c r="A583" s="8">
        <v>2005</v>
      </c>
      <c r="B583" s="8">
        <v>16277124</v>
      </c>
      <c r="C583" s="9">
        <f>HYPERLINK(_xlfn.CONCAT("https://pubmed.ncbi.nlm.nih.gov/",B583), B583)</f>
        <v>16277124</v>
      </c>
      <c r="D583" s="10" t="s">
        <v>1402</v>
      </c>
      <c r="E583" s="8" t="s">
        <v>1156</v>
      </c>
      <c r="F583" t="str">
        <f>IF(COUNTIF('Healthy (TIAB)'!A583:A1477, B583) &gt; 0, "Yes", "No")</f>
        <v>No</v>
      </c>
    </row>
    <row r="584" spans="1:6" ht="32" x14ac:dyDescent="0.2">
      <c r="A584" s="8">
        <v>2005</v>
      </c>
      <c r="B584" s="8">
        <v>15838525</v>
      </c>
      <c r="C584" s="9">
        <f>HYPERLINK(_xlfn.CONCAT("https://pubmed.ncbi.nlm.nih.gov/",B584), B584)</f>
        <v>15838525</v>
      </c>
      <c r="D584" s="10" t="s">
        <v>1403</v>
      </c>
      <c r="E584" s="8" t="s">
        <v>853</v>
      </c>
      <c r="F584" t="str">
        <f>IF(COUNTIF('Healthy (TIAB)'!A584:A1478, B584) &gt; 0, "Yes", "No")</f>
        <v>No</v>
      </c>
    </row>
    <row r="585" spans="1:6" ht="32" x14ac:dyDescent="0.2">
      <c r="A585" s="8">
        <v>2005</v>
      </c>
      <c r="B585" s="8">
        <v>15930485</v>
      </c>
      <c r="C585" s="9">
        <f>HYPERLINK(_xlfn.CONCAT("https://pubmed.ncbi.nlm.nih.gov/",B585), B585)</f>
        <v>15930485</v>
      </c>
      <c r="D585" s="10" t="s">
        <v>1404</v>
      </c>
      <c r="E585" s="8" t="s">
        <v>887</v>
      </c>
      <c r="F585" t="str">
        <f>IF(COUNTIF('Healthy (TIAB)'!A585:A1479, B585) &gt; 0, "Yes", "No")</f>
        <v>No</v>
      </c>
    </row>
    <row r="586" spans="1:6" ht="48" x14ac:dyDescent="0.2">
      <c r="A586" s="8">
        <v>2005</v>
      </c>
      <c r="B586" s="8">
        <v>16231263</v>
      </c>
      <c r="C586" s="9">
        <f>HYPERLINK(_xlfn.CONCAT("https://pubmed.ncbi.nlm.nih.gov/",B586), B586)</f>
        <v>16231263</v>
      </c>
      <c r="D586" s="10" t="s">
        <v>1405</v>
      </c>
      <c r="E586" s="8" t="s">
        <v>893</v>
      </c>
      <c r="F586" t="str">
        <f>IF(COUNTIF('Healthy (TIAB)'!A586:A1480, B586) &gt; 0, "Yes", "No")</f>
        <v>No</v>
      </c>
    </row>
    <row r="587" spans="1:6" ht="16" x14ac:dyDescent="0.2">
      <c r="A587" s="8">
        <v>2005</v>
      </c>
      <c r="B587" s="8">
        <v>15781019</v>
      </c>
      <c r="C587" s="9">
        <f>HYPERLINK(_xlfn.CONCAT("https://pubmed.ncbi.nlm.nih.gov/",B587), B587)</f>
        <v>15781019</v>
      </c>
      <c r="D587" s="10" t="s">
        <v>1406</v>
      </c>
      <c r="E587" s="8" t="s">
        <v>845</v>
      </c>
      <c r="F587" t="str">
        <f>IF(COUNTIF('Healthy (TIAB)'!A587:A1481, B587) &gt; 0, "Yes", "No")</f>
        <v>No</v>
      </c>
    </row>
    <row r="588" spans="1:6" ht="16" x14ac:dyDescent="0.2">
      <c r="A588" s="8">
        <v>2005</v>
      </c>
      <c r="B588" s="8">
        <v>16099630</v>
      </c>
      <c r="C588" s="9">
        <f>HYPERLINK(_xlfn.CONCAT("https://pubmed.ncbi.nlm.nih.gov/",B588), B588)</f>
        <v>16099630</v>
      </c>
      <c r="D588" s="10" t="s">
        <v>1407</v>
      </c>
      <c r="E588" s="8" t="s">
        <v>848</v>
      </c>
      <c r="F588" t="str">
        <f>IF(COUNTIF('Healthy (TIAB)'!A588:A1482, B588) &gt; 0, "Yes", "No")</f>
        <v>No</v>
      </c>
    </row>
    <row r="589" spans="1:6" ht="32" x14ac:dyDescent="0.2">
      <c r="A589" s="8">
        <v>2005</v>
      </c>
      <c r="B589" s="8">
        <v>16050054</v>
      </c>
      <c r="C589" s="9">
        <f>HYPERLINK(_xlfn.CONCAT("https://pubmed.ncbi.nlm.nih.gov/",B589), B589)</f>
        <v>16050054</v>
      </c>
      <c r="D589" s="10" t="s">
        <v>1408</v>
      </c>
      <c r="E589" s="8" t="s">
        <v>851</v>
      </c>
      <c r="F589" t="str">
        <f>IF(COUNTIF('Healthy (TIAB)'!A589:A1483, B589) &gt; 0, "Yes", "No")</f>
        <v>No</v>
      </c>
    </row>
    <row r="590" spans="1:6" ht="16" x14ac:dyDescent="0.2">
      <c r="A590" s="8">
        <v>2004</v>
      </c>
      <c r="B590" s="8">
        <v>15253884</v>
      </c>
      <c r="C590" s="9">
        <f>HYPERLINK(_xlfn.CONCAT("https://pubmed.ncbi.nlm.nih.gov/",B590), B590)</f>
        <v>15253884</v>
      </c>
      <c r="D590" s="10" t="s">
        <v>1409</v>
      </c>
      <c r="E590" s="8" t="s">
        <v>848</v>
      </c>
      <c r="F590" t="str">
        <f>IF(COUNTIF('Healthy (TIAB)'!A590:A1484, B590) &gt; 0, "Yes", "No")</f>
        <v>No</v>
      </c>
    </row>
    <row r="591" spans="1:6" ht="32" x14ac:dyDescent="0.2">
      <c r="A591" s="8">
        <v>2004</v>
      </c>
      <c r="B591" s="8">
        <v>15853118</v>
      </c>
      <c r="C591" s="9">
        <f>HYPERLINK(_xlfn.CONCAT("https://pubmed.ncbi.nlm.nih.gov/",B591), B591)</f>
        <v>15853118</v>
      </c>
      <c r="D591" s="10" t="s">
        <v>1410</v>
      </c>
      <c r="E591" s="8" t="s">
        <v>1242</v>
      </c>
      <c r="F591" t="str">
        <f>IF(COUNTIF('Healthy (TIAB)'!A591:A1485, B591) &gt; 0, "Yes", "No")</f>
        <v>No</v>
      </c>
    </row>
    <row r="592" spans="1:6" ht="32" x14ac:dyDescent="0.2">
      <c r="A592" s="8">
        <v>2004</v>
      </c>
      <c r="B592" s="8">
        <v>15624283</v>
      </c>
      <c r="C592" s="9">
        <f>HYPERLINK(_xlfn.CONCAT("https://pubmed.ncbi.nlm.nih.gov/",B592), B592)</f>
        <v>15624283</v>
      </c>
      <c r="D592" s="10" t="s">
        <v>1411</v>
      </c>
      <c r="E592" s="8" t="s">
        <v>850</v>
      </c>
      <c r="F592" t="str">
        <f>IF(COUNTIF('Healthy (TIAB)'!A592:A1486, B592) &gt; 0, "Yes", "No")</f>
        <v>No</v>
      </c>
    </row>
    <row r="593" spans="1:6" ht="32" x14ac:dyDescent="0.2">
      <c r="A593" s="8">
        <v>2004</v>
      </c>
      <c r="B593" s="8">
        <v>15452023</v>
      </c>
      <c r="C593" s="9">
        <f>HYPERLINK(_xlfn.CONCAT("https://pubmed.ncbi.nlm.nih.gov/",B593), B593)</f>
        <v>15452023</v>
      </c>
      <c r="D593" s="10" t="s">
        <v>1412</v>
      </c>
      <c r="E593" s="8" t="s">
        <v>1002</v>
      </c>
      <c r="F593" t="str">
        <f>IF(COUNTIF('Healthy (TIAB)'!A593:A1487, B593) &gt; 0, "Yes", "No")</f>
        <v>No</v>
      </c>
    </row>
    <row r="594" spans="1:6" ht="48" x14ac:dyDescent="0.2">
      <c r="A594" s="8">
        <v>2004</v>
      </c>
      <c r="B594" s="8">
        <v>15113713</v>
      </c>
      <c r="C594" s="9">
        <f>HYPERLINK(_xlfn.CONCAT("https://pubmed.ncbi.nlm.nih.gov/",B594), B594)</f>
        <v>15113713</v>
      </c>
      <c r="D594" s="10" t="s">
        <v>1413</v>
      </c>
      <c r="E594" s="8" t="s">
        <v>897</v>
      </c>
      <c r="F594" t="str">
        <f>IF(COUNTIF('Healthy (TIAB)'!A594:A1488, B594) &gt; 0, "Yes", "No")</f>
        <v>No</v>
      </c>
    </row>
    <row r="595" spans="1:6" ht="32" x14ac:dyDescent="0.2">
      <c r="A595" s="8">
        <v>2004</v>
      </c>
      <c r="B595" s="8">
        <v>15159226</v>
      </c>
      <c r="C595" s="9">
        <f>HYPERLINK(_xlfn.CONCAT("https://pubmed.ncbi.nlm.nih.gov/",B595), B595)</f>
        <v>15159226</v>
      </c>
      <c r="D595" s="10" t="s">
        <v>1414</v>
      </c>
      <c r="E595" s="8" t="s">
        <v>845</v>
      </c>
      <c r="F595" t="str">
        <f>IF(COUNTIF('Healthy (TIAB)'!A595:A1489, B595) &gt; 0, "Yes", "No")</f>
        <v>No</v>
      </c>
    </row>
    <row r="596" spans="1:6" ht="16" x14ac:dyDescent="0.2">
      <c r="A596" s="8">
        <v>2004</v>
      </c>
      <c r="B596" s="8">
        <v>15211441</v>
      </c>
      <c r="C596" s="9">
        <f>HYPERLINK(_xlfn.CONCAT("https://pubmed.ncbi.nlm.nih.gov/",B596), B596)</f>
        <v>15211441</v>
      </c>
      <c r="D596" s="10" t="s">
        <v>1415</v>
      </c>
      <c r="E596" s="8" t="s">
        <v>851</v>
      </c>
      <c r="F596" t="str">
        <f>IF(COUNTIF('Healthy (TIAB)'!A596:A1490, B596) &gt; 0, "Yes", "No")</f>
        <v>No</v>
      </c>
    </row>
    <row r="597" spans="1:6" ht="32" x14ac:dyDescent="0.2">
      <c r="A597" s="8">
        <v>2004</v>
      </c>
      <c r="B597" s="8">
        <v>15364708</v>
      </c>
      <c r="C597" s="9">
        <f>HYPERLINK(_xlfn.CONCAT("https://pubmed.ncbi.nlm.nih.gov/",B597), B597)</f>
        <v>15364708</v>
      </c>
      <c r="D597" s="10" t="s">
        <v>1416</v>
      </c>
      <c r="E597" s="8" t="s">
        <v>1156</v>
      </c>
      <c r="F597" t="str">
        <f>IF(COUNTIF('Healthy (TIAB)'!A597:A1491, B597) &gt; 0, "Yes", "No")</f>
        <v>No</v>
      </c>
    </row>
    <row r="598" spans="1:6" ht="32" x14ac:dyDescent="0.2">
      <c r="A598" s="8">
        <v>2004</v>
      </c>
      <c r="B598" s="8">
        <v>14767877</v>
      </c>
      <c r="C598" s="9">
        <f>HYPERLINK(_xlfn.CONCAT("https://pubmed.ncbi.nlm.nih.gov/",B598), B598)</f>
        <v>14767877</v>
      </c>
      <c r="D598" s="10" t="s">
        <v>629</v>
      </c>
      <c r="E598" s="8" t="s">
        <v>845</v>
      </c>
      <c r="F598" t="str">
        <f>IF(COUNTIF('Healthy (TIAB)'!A598:A1492, B598) &gt; 0, "Yes", "No")</f>
        <v>Yes</v>
      </c>
    </row>
    <row r="599" spans="1:6" ht="32" x14ac:dyDescent="0.2">
      <c r="A599" s="8">
        <v>2004</v>
      </c>
      <c r="B599" s="8">
        <v>15165614</v>
      </c>
      <c r="C599" s="9">
        <f>HYPERLINK(_xlfn.CONCAT("https://pubmed.ncbi.nlm.nih.gov/",B599), B599)</f>
        <v>15165614</v>
      </c>
      <c r="D599" s="10" t="s">
        <v>1417</v>
      </c>
      <c r="E599" s="8" t="s">
        <v>1418</v>
      </c>
      <c r="F599" t="str">
        <f>IF(COUNTIF('Healthy (TIAB)'!A599:A1493, B599) &gt; 0, "Yes", "No")</f>
        <v>No</v>
      </c>
    </row>
    <row r="600" spans="1:6" ht="32" x14ac:dyDescent="0.2">
      <c r="A600" s="8">
        <v>2004</v>
      </c>
      <c r="B600" s="8">
        <v>14767865</v>
      </c>
      <c r="C600" s="9">
        <f>HYPERLINK(_xlfn.CONCAT("https://pubmed.ncbi.nlm.nih.gov/",B600), B600)</f>
        <v>14767865</v>
      </c>
      <c r="D600" s="10" t="s">
        <v>1419</v>
      </c>
      <c r="E600" s="8" t="s">
        <v>851</v>
      </c>
      <c r="F600" t="str">
        <f>IF(COUNTIF('Healthy (TIAB)'!A600:A1494, B600) &gt; 0, "Yes", "No")</f>
        <v>No</v>
      </c>
    </row>
    <row r="601" spans="1:6" ht="32" x14ac:dyDescent="0.2">
      <c r="A601" s="8">
        <v>2004</v>
      </c>
      <c r="B601" s="8">
        <v>15217806</v>
      </c>
      <c r="C601" s="9">
        <f>HYPERLINK(_xlfn.CONCAT("https://pubmed.ncbi.nlm.nih.gov/",B601), B601)</f>
        <v>15217806</v>
      </c>
      <c r="D601" s="10" t="s">
        <v>232</v>
      </c>
      <c r="E601" s="8" t="s">
        <v>899</v>
      </c>
      <c r="F601" t="str">
        <f>IF(COUNTIF('Healthy (TIAB)'!A601:A1495, B601) &gt; 0, "Yes", "No")</f>
        <v>No</v>
      </c>
    </row>
    <row r="602" spans="1:6" ht="16" x14ac:dyDescent="0.2">
      <c r="A602" s="8">
        <v>2004</v>
      </c>
      <c r="B602" s="8">
        <v>15656713</v>
      </c>
      <c r="C602" s="9">
        <f>HYPERLINK(_xlfn.CONCAT("https://pubmed.ncbi.nlm.nih.gov/",B602), B602)</f>
        <v>15656713</v>
      </c>
      <c r="D602" s="10" t="s">
        <v>104</v>
      </c>
      <c r="E602" s="8" t="s">
        <v>885</v>
      </c>
      <c r="F602" t="str">
        <f>IF(COUNTIF('Healthy (TIAB)'!A602:A1496, B602) &gt; 0, "Yes", "No")</f>
        <v>No</v>
      </c>
    </row>
    <row r="603" spans="1:6" ht="32" x14ac:dyDescent="0.2">
      <c r="A603" s="8">
        <v>2003</v>
      </c>
      <c r="B603" s="8">
        <v>12548439</v>
      </c>
      <c r="C603" s="9">
        <f>HYPERLINK(_xlfn.CONCAT("https://pubmed.ncbi.nlm.nih.gov/",B603), B603)</f>
        <v>12548439</v>
      </c>
      <c r="D603" s="10" t="s">
        <v>1420</v>
      </c>
      <c r="E603" s="8" t="s">
        <v>1016</v>
      </c>
      <c r="F603" t="str">
        <f>IF(COUNTIF('Healthy (TIAB)'!A603:A1497, B603) &gt; 0, "Yes", "No")</f>
        <v>No</v>
      </c>
    </row>
    <row r="604" spans="1:6" ht="32" x14ac:dyDescent="0.2">
      <c r="A604" s="8">
        <v>2003</v>
      </c>
      <c r="B604" s="8">
        <v>12963609</v>
      </c>
      <c r="C604" s="9">
        <f>HYPERLINK(_xlfn.CONCAT("https://pubmed.ncbi.nlm.nih.gov/",B604), B604)</f>
        <v>12963609</v>
      </c>
      <c r="D604" s="10" t="s">
        <v>1421</v>
      </c>
      <c r="E604" s="8" t="s">
        <v>1156</v>
      </c>
      <c r="F604" t="str">
        <f>IF(COUNTIF('Healthy (TIAB)'!A604:A1498, B604) &gt; 0, "Yes", "No")</f>
        <v>No</v>
      </c>
    </row>
    <row r="605" spans="1:6" ht="32" x14ac:dyDescent="0.2">
      <c r="A605" s="8">
        <v>2003</v>
      </c>
      <c r="B605" s="8">
        <v>12706135</v>
      </c>
      <c r="C605" s="9">
        <f>HYPERLINK(_xlfn.CONCAT("https://pubmed.ncbi.nlm.nih.gov/",B605), B605)</f>
        <v>12706135</v>
      </c>
      <c r="D605" s="10" t="s">
        <v>99</v>
      </c>
      <c r="E605" s="8" t="s">
        <v>845</v>
      </c>
      <c r="F605" t="str">
        <f>IF(COUNTIF('Healthy (TIAB)'!A605:A1499, B605) &gt; 0, "Yes", "No")</f>
        <v>No</v>
      </c>
    </row>
    <row r="606" spans="1:6" ht="32" x14ac:dyDescent="0.2">
      <c r="A606" s="8">
        <v>2003</v>
      </c>
      <c r="B606" s="8">
        <v>12847992</v>
      </c>
      <c r="C606" s="9">
        <f>HYPERLINK(_xlfn.CONCAT("https://pubmed.ncbi.nlm.nih.gov/",B606), B606)</f>
        <v>12847992</v>
      </c>
      <c r="D606" s="10" t="s">
        <v>1422</v>
      </c>
      <c r="E606" s="8" t="s">
        <v>1025</v>
      </c>
      <c r="F606" t="str">
        <f>IF(COUNTIF('Healthy (TIAB)'!A606:A1500, B606) &gt; 0, "Yes", "No")</f>
        <v>No</v>
      </c>
    </row>
    <row r="607" spans="1:6" ht="48" x14ac:dyDescent="0.2">
      <c r="A607" s="8">
        <v>2003</v>
      </c>
      <c r="B607" s="8">
        <v>12663273</v>
      </c>
      <c r="C607" s="9">
        <f>HYPERLINK(_xlfn.CONCAT("https://pubmed.ncbi.nlm.nih.gov/",B607), B607)</f>
        <v>12663273</v>
      </c>
      <c r="D607" s="10" t="s">
        <v>1423</v>
      </c>
      <c r="E607" s="8" t="s">
        <v>853</v>
      </c>
      <c r="F607" t="str">
        <f>IF(COUNTIF('Healthy (TIAB)'!A607:A1501, B607) &gt; 0, "Yes", "No")</f>
        <v>No</v>
      </c>
    </row>
    <row r="608" spans="1:6" ht="32" x14ac:dyDescent="0.2">
      <c r="A608" s="8">
        <v>2003</v>
      </c>
      <c r="B608" s="8">
        <v>12499320</v>
      </c>
      <c r="C608" s="9">
        <f>HYPERLINK(_xlfn.CONCAT("https://pubmed.ncbi.nlm.nih.gov/",B608), B608)</f>
        <v>12499320</v>
      </c>
      <c r="D608" s="10" t="s">
        <v>96</v>
      </c>
      <c r="E608" s="8" t="s">
        <v>897</v>
      </c>
      <c r="F608" t="str">
        <f>IF(COUNTIF('Healthy (TIAB)'!A608:A1502, B608) &gt; 0, "Yes", "No")</f>
        <v>No</v>
      </c>
    </row>
    <row r="609" spans="1:6" ht="16" x14ac:dyDescent="0.2">
      <c r="A609" s="8">
        <v>2003</v>
      </c>
      <c r="B609" s="8">
        <v>12518167</v>
      </c>
      <c r="C609" s="9">
        <f>HYPERLINK(_xlfn.CONCAT("https://pubmed.ncbi.nlm.nih.gov/",B609), B609)</f>
        <v>12518167</v>
      </c>
      <c r="D609" s="10" t="s">
        <v>1424</v>
      </c>
      <c r="E609" s="8" t="s">
        <v>851</v>
      </c>
      <c r="F609" t="str">
        <f>IF(COUNTIF('Healthy (TIAB)'!A609:A1503, B609) &gt; 0, "Yes", "No")</f>
        <v>No</v>
      </c>
    </row>
    <row r="610" spans="1:6" ht="32" x14ac:dyDescent="0.2">
      <c r="A610" s="8">
        <v>2003</v>
      </c>
      <c r="B610" s="8">
        <v>12618280</v>
      </c>
      <c r="C610" s="9">
        <f>HYPERLINK(_xlfn.CONCAT("https://pubmed.ncbi.nlm.nih.gov/",B610), B610)</f>
        <v>12618280</v>
      </c>
      <c r="D610" s="10" t="s">
        <v>98</v>
      </c>
      <c r="E610" s="8" t="s">
        <v>856</v>
      </c>
      <c r="F610" t="str">
        <f>IF(COUNTIF('Healthy (TIAB)'!A610:A1504, B610) &gt; 0, "Yes", "No")</f>
        <v>No</v>
      </c>
    </row>
    <row r="611" spans="1:6" ht="32" x14ac:dyDescent="0.2">
      <c r="A611" s="8">
        <v>2003</v>
      </c>
      <c r="B611" s="8">
        <v>14505813</v>
      </c>
      <c r="C611" s="9">
        <f>HYPERLINK(_xlfn.CONCAT("https://pubmed.ncbi.nlm.nih.gov/",B611), B611)</f>
        <v>14505813</v>
      </c>
      <c r="D611" s="10" t="s">
        <v>101</v>
      </c>
      <c r="E611" s="8" t="s">
        <v>1242</v>
      </c>
      <c r="F611" t="str">
        <f>IF(COUNTIF('Healthy (TIAB)'!A611:A1505, B611) &gt; 0, "Yes", "No")</f>
        <v>No</v>
      </c>
    </row>
    <row r="612" spans="1:6" ht="32" x14ac:dyDescent="0.2">
      <c r="A612" s="8">
        <v>2003</v>
      </c>
      <c r="B612" s="8">
        <v>12800105</v>
      </c>
      <c r="C612" s="9">
        <f>HYPERLINK(_xlfn.CONCAT("https://pubmed.ncbi.nlm.nih.gov/",B612), B612)</f>
        <v>12800105</v>
      </c>
      <c r="D612" s="10" t="s">
        <v>1425</v>
      </c>
      <c r="E612" s="8" t="s">
        <v>897</v>
      </c>
      <c r="F612" t="str">
        <f>IF(COUNTIF('Healthy (TIAB)'!A612:A1506, B612) &gt; 0, "Yes", "No")</f>
        <v>No</v>
      </c>
    </row>
    <row r="613" spans="1:6" ht="32" x14ac:dyDescent="0.2">
      <c r="A613" s="8">
        <v>2003</v>
      </c>
      <c r="B613" s="8">
        <v>12925037</v>
      </c>
      <c r="C613" s="9">
        <f>HYPERLINK(_xlfn.CONCAT("https://pubmed.ncbi.nlm.nih.gov/",B613), B613)</f>
        <v>12925037</v>
      </c>
      <c r="D613" s="10" t="s">
        <v>1426</v>
      </c>
      <c r="E613" s="8" t="s">
        <v>1242</v>
      </c>
      <c r="F613" t="str">
        <f>IF(COUNTIF('Healthy (TIAB)'!A613:A1507, B613) &gt; 0, "Yes", "No")</f>
        <v>No</v>
      </c>
    </row>
    <row r="614" spans="1:6" ht="16" x14ac:dyDescent="0.2">
      <c r="A614" s="8">
        <v>2003</v>
      </c>
      <c r="B614" s="8">
        <v>14639803</v>
      </c>
      <c r="C614" s="9">
        <f>HYPERLINK(_xlfn.CONCAT("https://pubmed.ncbi.nlm.nih.gov/",B614), B614)</f>
        <v>14639803</v>
      </c>
      <c r="D614" s="10" t="s">
        <v>1427</v>
      </c>
      <c r="E614" s="8" t="s">
        <v>1428</v>
      </c>
      <c r="F614" t="str">
        <f>IF(COUNTIF('Healthy (TIAB)'!A614:A1508, B614) &gt; 0, "Yes", "No")</f>
        <v>No</v>
      </c>
    </row>
    <row r="615" spans="1:6" ht="32" x14ac:dyDescent="0.2">
      <c r="A615" s="8">
        <v>2003</v>
      </c>
      <c r="B615" s="8">
        <v>14639800</v>
      </c>
      <c r="C615" s="9">
        <f>HYPERLINK(_xlfn.CONCAT("https://pubmed.ncbi.nlm.nih.gov/",B615), B615)</f>
        <v>14639800</v>
      </c>
      <c r="D615" s="10" t="s">
        <v>1429</v>
      </c>
      <c r="E615" s="8" t="s">
        <v>887</v>
      </c>
      <c r="F615" t="str">
        <f>IF(COUNTIF('Healthy (TIAB)'!A615:A1509, B615) &gt; 0, "Yes", "No")</f>
        <v>No</v>
      </c>
    </row>
    <row r="616" spans="1:6" ht="32" x14ac:dyDescent="0.2">
      <c r="A616" s="8">
        <v>2003</v>
      </c>
      <c r="B616" s="8">
        <v>12477770</v>
      </c>
      <c r="C616" s="9">
        <f>HYPERLINK(_xlfn.CONCAT("https://pubmed.ncbi.nlm.nih.gov/",B616), B616)</f>
        <v>12477770</v>
      </c>
      <c r="D616" s="10" t="s">
        <v>1430</v>
      </c>
      <c r="E616" s="8" t="s">
        <v>1046</v>
      </c>
      <c r="F616" t="str">
        <f>IF(COUNTIF('Healthy (TIAB)'!A616:A1510, B616) &gt; 0, "Yes", "No")</f>
        <v>No</v>
      </c>
    </row>
    <row r="617" spans="1:6" ht="32" x14ac:dyDescent="0.2">
      <c r="A617" s="8">
        <v>2002</v>
      </c>
      <c r="B617" s="8">
        <v>12127385</v>
      </c>
      <c r="C617" s="9">
        <f>HYPERLINK(_xlfn.CONCAT("https://pubmed.ncbi.nlm.nih.gov/",B617), B617)</f>
        <v>12127385</v>
      </c>
      <c r="D617" s="10" t="s">
        <v>1431</v>
      </c>
      <c r="E617" s="8" t="s">
        <v>1265</v>
      </c>
      <c r="F617" t="str">
        <f>IF(COUNTIF('Healthy (TIAB)'!A617:A1511, B617) &gt; 0, "Yes", "No")</f>
        <v>No</v>
      </c>
    </row>
    <row r="618" spans="1:6" ht="16" x14ac:dyDescent="0.2">
      <c r="A618" s="8">
        <v>2002</v>
      </c>
      <c r="B618" s="8">
        <v>12351465</v>
      </c>
      <c r="C618" s="9">
        <f>HYPERLINK(_xlfn.CONCAT("https://pubmed.ncbi.nlm.nih.gov/",B618), B618)</f>
        <v>12351465</v>
      </c>
      <c r="D618" s="10" t="s">
        <v>95</v>
      </c>
      <c r="E618" s="8" t="s">
        <v>851</v>
      </c>
      <c r="F618" t="str">
        <f>IF(COUNTIF('Healthy (TIAB)'!A618:A1512, B618) &gt; 0, "Yes", "No")</f>
        <v>No</v>
      </c>
    </row>
    <row r="619" spans="1:6" ht="16" x14ac:dyDescent="0.2">
      <c r="A619" s="8">
        <v>2002</v>
      </c>
      <c r="B619" s="8">
        <v>12162948</v>
      </c>
      <c r="C619" s="9">
        <f>HYPERLINK(_xlfn.CONCAT("https://pubmed.ncbi.nlm.nih.gov/",B619), B619)</f>
        <v>12162948</v>
      </c>
      <c r="D619" s="10" t="s">
        <v>1432</v>
      </c>
      <c r="E619" s="8" t="s">
        <v>899</v>
      </c>
      <c r="F619" t="str">
        <f>IF(COUNTIF('Healthy (TIAB)'!A619:A1513, B619) &gt; 0, "Yes", "No")</f>
        <v>No</v>
      </c>
    </row>
    <row r="620" spans="1:6" ht="32" x14ac:dyDescent="0.2">
      <c r="A620" s="8">
        <v>2002</v>
      </c>
      <c r="B620" s="8">
        <v>12399272</v>
      </c>
      <c r="C620" s="9">
        <f>HYPERLINK(_xlfn.CONCAT("https://pubmed.ncbi.nlm.nih.gov/",B620), B620)</f>
        <v>12399272</v>
      </c>
      <c r="D620" s="10" t="s">
        <v>1433</v>
      </c>
      <c r="E620" s="8" t="s">
        <v>1434</v>
      </c>
      <c r="F620" t="str">
        <f>IF(COUNTIF('Healthy (TIAB)'!A620:A1514, B620) &gt; 0, "Yes", "No")</f>
        <v>No</v>
      </c>
    </row>
    <row r="621" spans="1:6" ht="32" x14ac:dyDescent="0.2">
      <c r="A621" s="8">
        <v>2002</v>
      </c>
      <c r="B621" s="8">
        <v>12062374</v>
      </c>
      <c r="C621" s="9">
        <f>HYPERLINK(_xlfn.CONCAT("https://pubmed.ncbi.nlm.nih.gov/",B621), B621)</f>
        <v>12062374</v>
      </c>
      <c r="D621" s="10" t="s">
        <v>1435</v>
      </c>
      <c r="E621" s="8" t="s">
        <v>1294</v>
      </c>
      <c r="F621" t="str">
        <f>IF(COUNTIF('Healthy (TIAB)'!A621:A1515, B621) &gt; 0, "Yes", "No")</f>
        <v>No</v>
      </c>
    </row>
    <row r="622" spans="1:6" ht="32" x14ac:dyDescent="0.2">
      <c r="A622" s="8">
        <v>2002</v>
      </c>
      <c r="B622" s="8">
        <v>12031825</v>
      </c>
      <c r="C622" s="9">
        <f>HYPERLINK(_xlfn.CONCAT("https://pubmed.ncbi.nlm.nih.gov/",B622), B622)</f>
        <v>12031825</v>
      </c>
      <c r="D622" s="10" t="s">
        <v>534</v>
      </c>
      <c r="E622" s="8" t="s">
        <v>897</v>
      </c>
      <c r="F622" t="str">
        <f>IF(COUNTIF('Healthy (TIAB)'!A622:A1516, B622) &gt; 0, "Yes", "No")</f>
        <v>No</v>
      </c>
    </row>
    <row r="623" spans="1:6" ht="16" x14ac:dyDescent="0.2">
      <c r="A623" s="8">
        <v>2002</v>
      </c>
      <c r="B623" s="8">
        <v>12059988</v>
      </c>
      <c r="C623" s="9">
        <f>HYPERLINK(_xlfn.CONCAT("https://pubmed.ncbi.nlm.nih.gov/",B623), B623)</f>
        <v>12059988</v>
      </c>
      <c r="D623" s="10" t="s">
        <v>1436</v>
      </c>
      <c r="E623" s="8" t="s">
        <v>887</v>
      </c>
      <c r="F623" t="str">
        <f>IF(COUNTIF('Healthy (TIAB)'!A623:A1517, B623) &gt; 0, "Yes", "No")</f>
        <v>No</v>
      </c>
    </row>
    <row r="624" spans="1:6" ht="32" x14ac:dyDescent="0.2">
      <c r="A624" s="8">
        <v>2002</v>
      </c>
      <c r="B624" s="8">
        <v>12145002</v>
      </c>
      <c r="C624" s="9">
        <f>HYPERLINK(_xlfn.CONCAT("https://pubmed.ncbi.nlm.nih.gov/",B624), B624)</f>
        <v>12145002</v>
      </c>
      <c r="D624" s="10" t="s">
        <v>1437</v>
      </c>
      <c r="E624" s="8" t="s">
        <v>1046</v>
      </c>
      <c r="F624" t="str">
        <f>IF(COUNTIF('Healthy (TIAB)'!A624:A1518, B624) &gt; 0, "Yes", "No")</f>
        <v>No</v>
      </c>
    </row>
    <row r="625" spans="1:6" ht="32" x14ac:dyDescent="0.2">
      <c r="A625" s="8">
        <v>2002</v>
      </c>
      <c r="B625" s="8">
        <v>12010583</v>
      </c>
      <c r="C625" s="9">
        <f>HYPERLINK(_xlfn.CONCAT("https://pubmed.ncbi.nlm.nih.gov/",B625), B625)</f>
        <v>12010583</v>
      </c>
      <c r="D625" s="10" t="s">
        <v>1438</v>
      </c>
      <c r="E625" s="8" t="s">
        <v>845</v>
      </c>
      <c r="F625" t="str">
        <f>IF(COUNTIF('Healthy (TIAB)'!A625:A1519, B625) &gt; 0, "Yes", "No")</f>
        <v>No</v>
      </c>
    </row>
    <row r="626" spans="1:6" ht="32" x14ac:dyDescent="0.2">
      <c r="A626" s="8">
        <v>2002</v>
      </c>
      <c r="B626" s="8">
        <v>11864853</v>
      </c>
      <c r="C626" s="9">
        <f>HYPERLINK(_xlfn.CONCAT("https://pubmed.ncbi.nlm.nih.gov/",B626), B626)</f>
        <v>11864853</v>
      </c>
      <c r="D626" s="10" t="s">
        <v>1439</v>
      </c>
      <c r="E626" s="8" t="s">
        <v>1242</v>
      </c>
      <c r="F626" t="str">
        <f>IF(COUNTIF('Healthy (TIAB)'!A626:A1520, B626) &gt; 0, "Yes", "No")</f>
        <v>No</v>
      </c>
    </row>
    <row r="627" spans="1:6" ht="32" x14ac:dyDescent="0.2">
      <c r="A627" s="8">
        <v>2002</v>
      </c>
      <c r="B627" s="8">
        <v>12449445</v>
      </c>
      <c r="C627" s="9">
        <f>HYPERLINK(_xlfn.CONCAT("https://pubmed.ncbi.nlm.nih.gov/",B627), B627)</f>
        <v>12449445</v>
      </c>
      <c r="D627" s="10" t="s">
        <v>1440</v>
      </c>
      <c r="E627" s="8" t="s">
        <v>856</v>
      </c>
      <c r="F627" t="str">
        <f>IF(COUNTIF('Healthy (TIAB)'!A627:A1521, B627) &gt; 0, "Yes", "No")</f>
        <v>No</v>
      </c>
    </row>
    <row r="628" spans="1:6" ht="32" x14ac:dyDescent="0.2">
      <c r="A628" s="8">
        <v>2002</v>
      </c>
      <c r="B628" s="8">
        <v>11884017</v>
      </c>
      <c r="C628" s="9">
        <f>HYPERLINK(_xlfn.CONCAT("https://pubmed.ncbi.nlm.nih.gov/",B628), B628)</f>
        <v>11884017</v>
      </c>
      <c r="D628" s="10" t="s">
        <v>1441</v>
      </c>
      <c r="E628" s="8" t="s">
        <v>845</v>
      </c>
      <c r="F628" t="str">
        <f>IF(COUNTIF('Healthy (TIAB)'!A628:A1522, B628) &gt; 0, "Yes", "No")</f>
        <v>No</v>
      </c>
    </row>
    <row r="629" spans="1:6" ht="32" x14ac:dyDescent="0.2">
      <c r="A629" s="8">
        <v>2001</v>
      </c>
      <c r="B629" s="8">
        <v>11593093</v>
      </c>
      <c r="C629" s="9">
        <f>HYPERLINK(_xlfn.CONCAT("https://pubmed.ncbi.nlm.nih.gov/",B629), B629)</f>
        <v>11593093</v>
      </c>
      <c r="D629" s="10" t="s">
        <v>1442</v>
      </c>
      <c r="E629" s="8" t="s">
        <v>1302</v>
      </c>
      <c r="F629" t="str">
        <f>IF(COUNTIF('Healthy (TIAB)'!A629:A1523, B629) &gt; 0, "Yes", "No")</f>
        <v>No</v>
      </c>
    </row>
    <row r="630" spans="1:6" ht="32" x14ac:dyDescent="0.2">
      <c r="A630" s="8">
        <v>2001</v>
      </c>
      <c r="B630" s="8">
        <v>11303007</v>
      </c>
      <c r="C630" s="9">
        <f>HYPERLINK(_xlfn.CONCAT("https://pubmed.ncbi.nlm.nih.gov/",B630), B630)</f>
        <v>11303007</v>
      </c>
      <c r="D630" s="10" t="s">
        <v>1443</v>
      </c>
      <c r="E630" s="8" t="s">
        <v>951</v>
      </c>
      <c r="F630" t="str">
        <f>IF(COUNTIF('Healthy (TIAB)'!A630:A1524, B630) &gt; 0, "Yes", "No")</f>
        <v>No</v>
      </c>
    </row>
    <row r="631" spans="1:6" ht="32" x14ac:dyDescent="0.2">
      <c r="A631" s="8">
        <v>2001</v>
      </c>
      <c r="B631" s="8">
        <v>11207085</v>
      </c>
      <c r="C631" s="9">
        <f>HYPERLINK(_xlfn.CONCAT("https://pubmed.ncbi.nlm.nih.gov/",B631), B631)</f>
        <v>11207085</v>
      </c>
      <c r="D631" s="10" t="s">
        <v>1444</v>
      </c>
      <c r="E631" s="8" t="s">
        <v>848</v>
      </c>
      <c r="F631" t="str">
        <f>IF(COUNTIF('Healthy (TIAB)'!A631:A1525, B631) &gt; 0, "Yes", "No")</f>
        <v>No</v>
      </c>
    </row>
    <row r="632" spans="1:6" ht="32" x14ac:dyDescent="0.2">
      <c r="A632" s="8">
        <v>2001</v>
      </c>
      <c r="B632" s="8">
        <v>11566642</v>
      </c>
      <c r="C632" s="9">
        <f>HYPERLINK(_xlfn.CONCAT("https://pubmed.ncbi.nlm.nih.gov/",B632), B632)</f>
        <v>11566642</v>
      </c>
      <c r="D632" s="10" t="s">
        <v>1445</v>
      </c>
      <c r="E632" s="8" t="s">
        <v>851</v>
      </c>
      <c r="F632" t="str">
        <f>IF(COUNTIF('Healthy (TIAB)'!A632:A1526, B632) &gt; 0, "Yes", "No")</f>
        <v>No</v>
      </c>
    </row>
    <row r="633" spans="1:6" ht="16" x14ac:dyDescent="0.2">
      <c r="A633" s="8">
        <v>2001</v>
      </c>
      <c r="B633" s="8">
        <v>11428220</v>
      </c>
      <c r="C633" s="9">
        <f>HYPERLINK(_xlfn.CONCAT("https://pubmed.ncbi.nlm.nih.gov/",B633), B633)</f>
        <v>11428220</v>
      </c>
      <c r="D633" s="10" t="s">
        <v>94</v>
      </c>
      <c r="E633" s="8" t="s">
        <v>1025</v>
      </c>
      <c r="F633" t="str">
        <f>IF(COUNTIF('Healthy (TIAB)'!A633:A1527, B633) &gt; 0, "Yes", "No")</f>
        <v>No</v>
      </c>
    </row>
    <row r="634" spans="1:6" ht="16" x14ac:dyDescent="0.2">
      <c r="A634" s="8">
        <v>2001</v>
      </c>
      <c r="B634" s="8">
        <v>11474227</v>
      </c>
      <c r="C634" s="9">
        <f>HYPERLINK(_xlfn.CONCAT("https://pubmed.ncbi.nlm.nih.gov/",B634), B634)</f>
        <v>11474227</v>
      </c>
      <c r="D634" s="10" t="s">
        <v>1446</v>
      </c>
      <c r="E634" s="8" t="s">
        <v>850</v>
      </c>
      <c r="F634" t="str">
        <f>IF(COUNTIF('Healthy (TIAB)'!A634:A1528, B634) &gt; 0, "Yes", "No")</f>
        <v>No</v>
      </c>
    </row>
    <row r="635" spans="1:6" ht="32" x14ac:dyDescent="0.2">
      <c r="A635" s="8">
        <v>2001</v>
      </c>
      <c r="B635" s="8">
        <v>11274240</v>
      </c>
      <c r="C635" s="9">
        <f>HYPERLINK(_xlfn.CONCAT("https://pubmed.ncbi.nlm.nih.gov/",B635), B635)</f>
        <v>11274240</v>
      </c>
      <c r="D635" s="10" t="s">
        <v>1447</v>
      </c>
      <c r="E635" s="8" t="s">
        <v>1448</v>
      </c>
      <c r="F635" t="str">
        <f>IF(COUNTIF('Healthy (TIAB)'!A635:A1529, B635) &gt; 0, "Yes", "No")</f>
        <v>No</v>
      </c>
    </row>
    <row r="636" spans="1:6" ht="32" x14ac:dyDescent="0.2">
      <c r="A636" s="8">
        <v>2000</v>
      </c>
      <c r="B636" s="8">
        <v>10982541</v>
      </c>
      <c r="C636" s="9">
        <f>HYPERLINK(_xlfn.CONCAT("https://pubmed.ncbi.nlm.nih.gov/",B636), B636)</f>
        <v>10982541</v>
      </c>
      <c r="D636" s="10" t="s">
        <v>1449</v>
      </c>
      <c r="E636" s="8" t="s">
        <v>887</v>
      </c>
      <c r="F636" t="str">
        <f>IF(COUNTIF('Healthy (TIAB)'!A636:A1530, B636) &gt; 0, "Yes", "No")</f>
        <v>No</v>
      </c>
    </row>
    <row r="637" spans="1:6" ht="32" x14ac:dyDescent="0.2">
      <c r="A637" s="8">
        <v>2000</v>
      </c>
      <c r="B637" s="8">
        <v>10919932</v>
      </c>
      <c r="C637" s="9">
        <f>HYPERLINK(_xlfn.CONCAT("https://pubmed.ncbi.nlm.nih.gov/",B637), B637)</f>
        <v>10919932</v>
      </c>
      <c r="D637" s="10" t="s">
        <v>1450</v>
      </c>
      <c r="E637" s="8" t="s">
        <v>897</v>
      </c>
      <c r="F637" t="str">
        <f>IF(COUNTIF('Healthy (TIAB)'!A637:A1531, B637) &gt; 0, "Yes", "No")</f>
        <v>No</v>
      </c>
    </row>
    <row r="638" spans="1:6" ht="16" x14ac:dyDescent="0.2">
      <c r="A638" s="8">
        <v>2000</v>
      </c>
      <c r="B638" s="8">
        <v>10657575</v>
      </c>
      <c r="C638" s="9">
        <f>HYPERLINK(_xlfn.CONCAT("https://pubmed.ncbi.nlm.nih.gov/",B638), B638)</f>
        <v>10657575</v>
      </c>
      <c r="D638" s="10" t="s">
        <v>1451</v>
      </c>
      <c r="E638" s="8" t="s">
        <v>1328</v>
      </c>
      <c r="F638" t="str">
        <f>IF(COUNTIF('Healthy (TIAB)'!A638:A1532, B638) &gt; 0, "Yes", "No")</f>
        <v>No</v>
      </c>
    </row>
    <row r="639" spans="1:6" ht="32" x14ac:dyDescent="0.2">
      <c r="A639" s="8">
        <v>2000</v>
      </c>
      <c r="B639" s="8">
        <v>10799369</v>
      </c>
      <c r="C639" s="9">
        <f>HYPERLINK(_xlfn.CONCAT("https://pubmed.ncbi.nlm.nih.gov/",B639), B639)</f>
        <v>10799369</v>
      </c>
      <c r="D639" s="10" t="s">
        <v>1452</v>
      </c>
      <c r="E639" s="8" t="s">
        <v>887</v>
      </c>
      <c r="F639" t="str">
        <f>IF(COUNTIF('Healthy (TIAB)'!A639:A1533, B639) &gt; 0, "Yes", "No")</f>
        <v>No</v>
      </c>
    </row>
    <row r="640" spans="1:6" ht="32" x14ac:dyDescent="0.2">
      <c r="A640" s="8">
        <v>2000</v>
      </c>
      <c r="B640" s="8">
        <v>11058707</v>
      </c>
      <c r="C640" s="9">
        <f>HYPERLINK(_xlfn.CONCAT("https://pubmed.ncbi.nlm.nih.gov/",B640), B640)</f>
        <v>11058707</v>
      </c>
      <c r="D640" s="10" t="s">
        <v>1453</v>
      </c>
      <c r="E640" s="8" t="s">
        <v>845</v>
      </c>
      <c r="F640" t="str">
        <f>IF(COUNTIF('Healthy (TIAB)'!A640:A1534, B640) &gt; 0, "Yes", "No")</f>
        <v>No</v>
      </c>
    </row>
    <row r="641" spans="1:6" ht="32" x14ac:dyDescent="0.2">
      <c r="A641" s="8">
        <v>2000</v>
      </c>
      <c r="B641" s="8">
        <v>10676668</v>
      </c>
      <c r="C641" s="9">
        <f>HYPERLINK(_xlfn.CONCAT("https://pubmed.ncbi.nlm.nih.gov/",B641), B641)</f>
        <v>10676668</v>
      </c>
      <c r="D641" s="10" t="s">
        <v>1454</v>
      </c>
      <c r="E641" s="8" t="s">
        <v>869</v>
      </c>
      <c r="F641" t="str">
        <f>IF(COUNTIF('Healthy (TIAB)'!A641:A1535, B641) &gt; 0, "Yes", "No")</f>
        <v>No</v>
      </c>
    </row>
    <row r="642" spans="1:6" ht="32" x14ac:dyDescent="0.2">
      <c r="A642" s="8">
        <v>2000</v>
      </c>
      <c r="B642" s="8">
        <v>10938022</v>
      </c>
      <c r="C642" s="9">
        <f>HYPERLINK(_xlfn.CONCAT("https://pubmed.ncbi.nlm.nih.gov/",B642), B642)</f>
        <v>10938022</v>
      </c>
      <c r="D642" s="10" t="s">
        <v>1455</v>
      </c>
      <c r="E642" s="8" t="s">
        <v>887</v>
      </c>
      <c r="F642" t="str">
        <f>IF(COUNTIF('Healthy (TIAB)'!A642:A1536, B642) &gt; 0, "Yes", "No")</f>
        <v>No</v>
      </c>
    </row>
    <row r="643" spans="1:6" ht="16" x14ac:dyDescent="0.2">
      <c r="A643" s="8">
        <v>2000</v>
      </c>
      <c r="B643" s="8">
        <v>11134724</v>
      </c>
      <c r="C643" s="9">
        <f>HYPERLINK(_xlfn.CONCAT("https://pubmed.ncbi.nlm.nih.gov/",B643), B643)</f>
        <v>11134724</v>
      </c>
      <c r="D643" s="10" t="s">
        <v>1456</v>
      </c>
      <c r="E643" s="8" t="s">
        <v>848</v>
      </c>
      <c r="F643" t="str">
        <f>IF(COUNTIF('Healthy (TIAB)'!A643:A1537, B643) &gt; 0, "Yes", "No")</f>
        <v>No</v>
      </c>
    </row>
    <row r="644" spans="1:6" ht="32" x14ac:dyDescent="0.2">
      <c r="A644" s="8">
        <v>2000</v>
      </c>
      <c r="B644" s="8">
        <v>10872901</v>
      </c>
      <c r="C644" s="9">
        <f>HYPERLINK(_xlfn.CONCAT("https://pubmed.ncbi.nlm.nih.gov/",B644), B644)</f>
        <v>10872901</v>
      </c>
      <c r="D644" s="10" t="s">
        <v>1457</v>
      </c>
      <c r="E644" s="8" t="s">
        <v>851</v>
      </c>
      <c r="F644" t="str">
        <f>IF(COUNTIF('Healthy (TIAB)'!A644:A1538, B644) &gt; 0, "Yes", "No")</f>
        <v>No</v>
      </c>
    </row>
    <row r="645" spans="1:6" ht="32" x14ac:dyDescent="0.2">
      <c r="A645" s="8">
        <v>2000</v>
      </c>
      <c r="B645" s="8">
        <v>11004352</v>
      </c>
      <c r="C645" s="9">
        <f>HYPERLINK(_xlfn.CONCAT("https://pubmed.ncbi.nlm.nih.gov/",B645), B645)</f>
        <v>11004352</v>
      </c>
      <c r="D645" s="10" t="s">
        <v>1458</v>
      </c>
      <c r="E645" s="8" t="s">
        <v>951</v>
      </c>
      <c r="F645" t="str">
        <f>IF(COUNTIF('Healthy (TIAB)'!A645:A1539, B645) &gt; 0, "Yes", "No")</f>
        <v>No</v>
      </c>
    </row>
    <row r="646" spans="1:6" ht="32" x14ac:dyDescent="0.2">
      <c r="A646" s="8">
        <v>2000</v>
      </c>
      <c r="B646" s="8">
        <v>10617943</v>
      </c>
      <c r="C646" s="9">
        <f>HYPERLINK(_xlfn.CONCAT("https://pubmed.ncbi.nlm.nih.gov/",B646), B646)</f>
        <v>10617943</v>
      </c>
      <c r="D646" s="10" t="s">
        <v>1459</v>
      </c>
      <c r="E646" s="8" t="s">
        <v>899</v>
      </c>
      <c r="F646" t="str">
        <f>IF(COUNTIF('Healthy (TIAB)'!A646:A1540, B646) &gt; 0, "Yes", "No")</f>
        <v>No</v>
      </c>
    </row>
    <row r="647" spans="1:6" ht="32" x14ac:dyDescent="0.2">
      <c r="A647" s="8">
        <v>2000</v>
      </c>
      <c r="B647" s="8">
        <v>10731497</v>
      </c>
      <c r="C647" s="9">
        <f>HYPERLINK(_xlfn.CONCAT("https://pubmed.ncbi.nlm.nih.gov/",B647), B647)</f>
        <v>10731497</v>
      </c>
      <c r="D647" s="10" t="s">
        <v>1460</v>
      </c>
      <c r="E647" s="8" t="s">
        <v>887</v>
      </c>
      <c r="F647" t="str">
        <f>IF(COUNTIF('Healthy (TIAB)'!A647:A1541, B647) &gt; 0, "Yes", "No")</f>
        <v>No</v>
      </c>
    </row>
    <row r="648" spans="1:6" ht="16" x14ac:dyDescent="0.2">
      <c r="A648" s="8">
        <v>2000</v>
      </c>
      <c r="B648" s="8">
        <v>11070146</v>
      </c>
      <c r="C648" s="9">
        <f>HYPERLINK(_xlfn.CONCAT("https://pubmed.ncbi.nlm.nih.gov/",B648), B648)</f>
        <v>11070146</v>
      </c>
      <c r="D648" s="10" t="s">
        <v>1461</v>
      </c>
      <c r="E648" s="8" t="s">
        <v>966</v>
      </c>
      <c r="F648" t="str">
        <f>IF(COUNTIF('Healthy (TIAB)'!A648:A1542, B648) &gt; 0, "Yes", "No")</f>
        <v>No</v>
      </c>
    </row>
    <row r="649" spans="1:6" ht="16" x14ac:dyDescent="0.2">
      <c r="A649" s="8">
        <v>2000</v>
      </c>
      <c r="B649" s="8">
        <v>10987373</v>
      </c>
      <c r="C649" s="9">
        <f>HYPERLINK(_xlfn.CONCAT("https://pubmed.ncbi.nlm.nih.gov/",B649), B649)</f>
        <v>10987373</v>
      </c>
      <c r="D649" s="10" t="s">
        <v>1462</v>
      </c>
      <c r="E649" s="8" t="s">
        <v>873</v>
      </c>
      <c r="F649" t="str">
        <f>IF(COUNTIF('Healthy (TIAB)'!A649:A1543, B649) &gt; 0, "Yes", "No")</f>
        <v>No</v>
      </c>
    </row>
    <row r="650" spans="1:6" ht="32" x14ac:dyDescent="0.2">
      <c r="A650" s="8">
        <v>1999</v>
      </c>
      <c r="B650" s="8">
        <v>15539283</v>
      </c>
      <c r="C650" s="9">
        <f>HYPERLINK(_xlfn.CONCAT("https://pubmed.ncbi.nlm.nih.gov/",B650), B650)</f>
        <v>15539283</v>
      </c>
      <c r="D650" s="10" t="s">
        <v>1463</v>
      </c>
      <c r="E650" s="8" t="s">
        <v>899</v>
      </c>
      <c r="F650" t="str">
        <f>IF(COUNTIF('Healthy (TIAB)'!A650:A1544, B650) &gt; 0, "Yes", "No")</f>
        <v>No</v>
      </c>
    </row>
    <row r="651" spans="1:6" ht="32" x14ac:dyDescent="0.2">
      <c r="A651" s="8">
        <v>1999</v>
      </c>
      <c r="B651" s="8">
        <v>10189324</v>
      </c>
      <c r="C651" s="9">
        <f>HYPERLINK(_xlfn.CONCAT("https://pubmed.ncbi.nlm.nih.gov/",B651), B651)</f>
        <v>10189324</v>
      </c>
      <c r="D651" s="10" t="s">
        <v>1464</v>
      </c>
      <c r="E651" s="8" t="s">
        <v>1294</v>
      </c>
      <c r="F651" t="str">
        <f>IF(COUNTIF('Healthy (TIAB)'!A651:A1545, B651) &gt; 0, "Yes", "No")</f>
        <v>No</v>
      </c>
    </row>
    <row r="652" spans="1:6" ht="32" x14ac:dyDescent="0.2">
      <c r="A652" s="8">
        <v>1999</v>
      </c>
      <c r="B652" s="8">
        <v>10479194</v>
      </c>
      <c r="C652" s="9">
        <f>HYPERLINK(_xlfn.CONCAT("https://pubmed.ncbi.nlm.nih.gov/",B652), B652)</f>
        <v>10479194</v>
      </c>
      <c r="D652" s="10" t="s">
        <v>531</v>
      </c>
      <c r="E652" s="8" t="s">
        <v>845</v>
      </c>
      <c r="F652" t="str">
        <f>IF(COUNTIF('Healthy (TIAB)'!A652:A1546, B652) &gt; 0, "Yes", "No")</f>
        <v>No</v>
      </c>
    </row>
    <row r="653" spans="1:6" ht="32" x14ac:dyDescent="0.2">
      <c r="A653" s="8">
        <v>1999</v>
      </c>
      <c r="B653" s="8">
        <v>10539741</v>
      </c>
      <c r="C653" s="9">
        <f>HYPERLINK(_xlfn.CONCAT("https://pubmed.ncbi.nlm.nih.gov/",B653), B653)</f>
        <v>10539741</v>
      </c>
      <c r="D653" s="10" t="s">
        <v>1465</v>
      </c>
      <c r="E653" s="8" t="s">
        <v>893</v>
      </c>
      <c r="F653" t="str">
        <f>IF(COUNTIF('Healthy (TIAB)'!A653:A1547, B653) &gt; 0, "Yes", "No")</f>
        <v>No</v>
      </c>
    </row>
    <row r="654" spans="1:6" ht="48" x14ac:dyDescent="0.2">
      <c r="A654" s="8">
        <v>1999</v>
      </c>
      <c r="B654" s="8">
        <v>15539255</v>
      </c>
      <c r="C654" s="9">
        <f>HYPERLINK(_xlfn.CONCAT("https://pubmed.ncbi.nlm.nih.gov/",B654), B654)</f>
        <v>15539255</v>
      </c>
      <c r="D654" s="10" t="s">
        <v>1466</v>
      </c>
      <c r="E654" s="8" t="s">
        <v>1467</v>
      </c>
      <c r="F654" t="str">
        <f>IF(COUNTIF('Healthy (TIAB)'!A654:A1548, B654) &gt; 0, "Yes", "No")</f>
        <v>No</v>
      </c>
    </row>
    <row r="655" spans="1:6" ht="32" x14ac:dyDescent="0.2">
      <c r="A655" s="8">
        <v>1999</v>
      </c>
      <c r="B655" s="8">
        <v>10532692</v>
      </c>
      <c r="C655" s="9">
        <f>HYPERLINK(_xlfn.CONCAT("https://pubmed.ncbi.nlm.nih.gov/",B655), B655)</f>
        <v>10532692</v>
      </c>
      <c r="D655" s="10" t="s">
        <v>1468</v>
      </c>
      <c r="E655" s="8" t="s">
        <v>853</v>
      </c>
      <c r="F655" t="str">
        <f>IF(COUNTIF('Healthy (TIAB)'!A655:A1549, B655) &gt; 0, "Yes", "No")</f>
        <v>No</v>
      </c>
    </row>
    <row r="656" spans="1:6" ht="48" x14ac:dyDescent="0.2">
      <c r="A656" s="8">
        <v>1999</v>
      </c>
      <c r="B656" s="8">
        <v>10451477</v>
      </c>
      <c r="C656" s="9">
        <f>HYPERLINK(_xlfn.CONCAT("https://pubmed.ncbi.nlm.nih.gov/",B656), B656)</f>
        <v>10451477</v>
      </c>
      <c r="D656" s="10" t="s">
        <v>1469</v>
      </c>
      <c r="E656" s="8" t="s">
        <v>856</v>
      </c>
      <c r="F656" t="str">
        <f>IF(COUNTIF('Healthy (TIAB)'!A656:A1550, B656) &gt; 0, "Yes", "No")</f>
        <v>No</v>
      </c>
    </row>
    <row r="657" spans="1:6" ht="32" x14ac:dyDescent="0.2">
      <c r="A657" s="8">
        <v>1999</v>
      </c>
      <c r="B657" s="8">
        <v>10505695</v>
      </c>
      <c r="C657" s="9">
        <f>HYPERLINK(_xlfn.CONCAT("https://pubmed.ncbi.nlm.nih.gov/",B657), B657)</f>
        <v>10505695</v>
      </c>
      <c r="D657" s="10" t="s">
        <v>1470</v>
      </c>
      <c r="E657" s="8" t="s">
        <v>853</v>
      </c>
      <c r="F657" t="str">
        <f>IF(COUNTIF('Healthy (TIAB)'!A657:A1551, B657) &gt; 0, "Yes", "No")</f>
        <v>No</v>
      </c>
    </row>
    <row r="658" spans="1:6" ht="32" x14ac:dyDescent="0.2">
      <c r="A658" s="8">
        <v>1999</v>
      </c>
      <c r="B658" s="8">
        <v>10655954</v>
      </c>
      <c r="C658" s="9">
        <f>HYPERLINK(_xlfn.CONCAT("https://pubmed.ncbi.nlm.nih.gov/",B658), B658)</f>
        <v>10655954</v>
      </c>
      <c r="D658" s="10" t="s">
        <v>86</v>
      </c>
      <c r="E658" s="8" t="s">
        <v>856</v>
      </c>
      <c r="F658" t="str">
        <f>IF(COUNTIF('Healthy (TIAB)'!A658:A1552, B658) &gt; 0, "Yes", "No")</f>
        <v>No</v>
      </c>
    </row>
    <row r="659" spans="1:6" ht="16" x14ac:dyDescent="0.2">
      <c r="A659" s="8">
        <v>1999</v>
      </c>
      <c r="B659" s="8">
        <v>10621924</v>
      </c>
      <c r="C659" s="9">
        <f>HYPERLINK(_xlfn.CONCAT("https://pubmed.ncbi.nlm.nih.gov/",B659), B659)</f>
        <v>10621924</v>
      </c>
      <c r="D659" s="10" t="s">
        <v>1471</v>
      </c>
      <c r="E659" s="8" t="s">
        <v>853</v>
      </c>
      <c r="F659" t="str">
        <f>IF(COUNTIF('Healthy (TIAB)'!A659:A1553, B659) &gt; 0, "Yes", "No")</f>
        <v>No</v>
      </c>
    </row>
    <row r="660" spans="1:6" ht="32" x14ac:dyDescent="0.2">
      <c r="A660" s="8">
        <v>1999</v>
      </c>
      <c r="B660" s="8">
        <v>10604544</v>
      </c>
      <c r="C660" s="9">
        <f>HYPERLINK(_xlfn.CONCAT("https://pubmed.ncbi.nlm.nih.gov/",B660), B660)</f>
        <v>10604544</v>
      </c>
      <c r="D660" s="10" t="s">
        <v>1472</v>
      </c>
      <c r="E660" s="8" t="s">
        <v>845</v>
      </c>
      <c r="F660" t="str">
        <f>IF(COUNTIF('Healthy (TIAB)'!A660:A1554, B660) &gt; 0, "Yes", "No")</f>
        <v>No</v>
      </c>
    </row>
    <row r="661" spans="1:6" ht="32" x14ac:dyDescent="0.2">
      <c r="A661" s="8">
        <v>1999</v>
      </c>
      <c r="B661" s="8">
        <v>10588465</v>
      </c>
      <c r="C661" s="9">
        <f>HYPERLINK(_xlfn.CONCAT("https://pubmed.ncbi.nlm.nih.gov/",B661), B661)</f>
        <v>10588465</v>
      </c>
      <c r="D661" s="10" t="s">
        <v>1473</v>
      </c>
      <c r="E661" s="8" t="s">
        <v>887</v>
      </c>
      <c r="F661" t="str">
        <f>IF(COUNTIF('Healthy (TIAB)'!A661:A1555, B661) &gt; 0, "Yes", "No")</f>
        <v>No</v>
      </c>
    </row>
    <row r="662" spans="1:6" ht="32" x14ac:dyDescent="0.2">
      <c r="A662" s="8">
        <v>1998</v>
      </c>
      <c r="B662" s="8">
        <v>9507989</v>
      </c>
      <c r="C662" s="9">
        <f>HYPERLINK(_xlfn.CONCAT("https://pubmed.ncbi.nlm.nih.gov/",B662), B662)</f>
        <v>9507989</v>
      </c>
      <c r="D662" s="10" t="s">
        <v>1474</v>
      </c>
      <c r="E662" s="8" t="s">
        <v>887</v>
      </c>
      <c r="F662" t="str">
        <f>IF(COUNTIF('Healthy (TIAB)'!A662:A1556, B662) &gt; 0, "Yes", "No")</f>
        <v>No</v>
      </c>
    </row>
    <row r="663" spans="1:6" ht="32" x14ac:dyDescent="0.2">
      <c r="A663" s="8">
        <v>1998</v>
      </c>
      <c r="B663" s="8">
        <v>9566646</v>
      </c>
      <c r="C663" s="9">
        <f>HYPERLINK(_xlfn.CONCAT("https://pubmed.ncbi.nlm.nih.gov/",B663), B663)</f>
        <v>9566646</v>
      </c>
      <c r="D663" s="10" t="s">
        <v>82</v>
      </c>
      <c r="E663" s="8" t="s">
        <v>1302</v>
      </c>
      <c r="F663" t="str">
        <f>IF(COUNTIF('Healthy (TIAB)'!A663:A1557, B663) &gt; 0, "Yes", "No")</f>
        <v>No</v>
      </c>
    </row>
    <row r="664" spans="1:6" ht="32" x14ac:dyDescent="0.2">
      <c r="A664" s="8">
        <v>1998</v>
      </c>
      <c r="B664" s="8">
        <v>18370504</v>
      </c>
      <c r="C664" s="9">
        <f>HYPERLINK(_xlfn.CONCAT("https://pubmed.ncbi.nlm.nih.gov/",B664), B664)</f>
        <v>18370504</v>
      </c>
      <c r="D664" s="10" t="s">
        <v>1475</v>
      </c>
      <c r="E664" s="8" t="s">
        <v>845</v>
      </c>
      <c r="F664" t="str">
        <f>IF(COUNTIF('Healthy (TIAB)'!A664:A1558, B664) &gt; 0, "Yes", "No")</f>
        <v>No</v>
      </c>
    </row>
    <row r="665" spans="1:6" ht="48" x14ac:dyDescent="0.2">
      <c r="A665" s="8">
        <v>1998</v>
      </c>
      <c r="B665" s="8">
        <v>9622285</v>
      </c>
      <c r="C665" s="9">
        <f>HYPERLINK(_xlfn.CONCAT("https://pubmed.ncbi.nlm.nih.gov/",B665), B665)</f>
        <v>9622285</v>
      </c>
      <c r="D665" s="10" t="s">
        <v>1476</v>
      </c>
      <c r="E665" s="8" t="s">
        <v>848</v>
      </c>
      <c r="F665" t="str">
        <f>IF(COUNTIF('Healthy (TIAB)'!A665:A1559, B665) &gt; 0, "Yes", "No")</f>
        <v>No</v>
      </c>
    </row>
    <row r="666" spans="1:6" ht="32" x14ac:dyDescent="0.2">
      <c r="A666" s="8">
        <v>1998</v>
      </c>
      <c r="B666" s="8">
        <v>9505154</v>
      </c>
      <c r="C666" s="9">
        <f>HYPERLINK(_xlfn.CONCAT("https://pubmed.ncbi.nlm.nih.gov/",B666), B666)</f>
        <v>9505154</v>
      </c>
      <c r="D666" s="10" t="s">
        <v>622</v>
      </c>
      <c r="E666" s="8" t="s">
        <v>899</v>
      </c>
      <c r="F666" t="str">
        <f>IF(COUNTIF('Healthy (TIAB)'!A666:A1560, B666) &gt; 0, "Yes", "No")</f>
        <v>Yes</v>
      </c>
    </row>
    <row r="667" spans="1:6" ht="32" x14ac:dyDescent="0.2">
      <c r="A667" s="8">
        <v>1998</v>
      </c>
      <c r="B667" s="8">
        <v>9730718</v>
      </c>
      <c r="C667" s="9">
        <f>HYPERLINK(_xlfn.CONCAT("https://pubmed.ncbi.nlm.nih.gov/",B667), B667)</f>
        <v>9730718</v>
      </c>
      <c r="D667" s="10" t="s">
        <v>1477</v>
      </c>
      <c r="E667" s="8" t="s">
        <v>848</v>
      </c>
      <c r="F667" t="str">
        <f>IF(COUNTIF('Healthy (TIAB)'!A667:A1561, B667) &gt; 0, "Yes", "No")</f>
        <v>No</v>
      </c>
    </row>
    <row r="668" spans="1:6" ht="32" x14ac:dyDescent="0.2">
      <c r="A668" s="8">
        <v>1997</v>
      </c>
      <c r="B668" s="8">
        <v>9386141</v>
      </c>
      <c r="C668" s="9">
        <f>HYPERLINK(_xlfn.CONCAT("https://pubmed.ncbi.nlm.nih.gov/",B668), B668)</f>
        <v>9386141</v>
      </c>
      <c r="D668" s="10" t="s">
        <v>1478</v>
      </c>
      <c r="E668" s="8" t="s">
        <v>856</v>
      </c>
      <c r="F668" t="str">
        <f>IF(COUNTIF('Healthy (TIAB)'!A668:A1562, B668) &gt; 0, "Yes", "No")</f>
        <v>No</v>
      </c>
    </row>
    <row r="669" spans="1:6" ht="16" x14ac:dyDescent="0.2">
      <c r="A669" s="8">
        <v>1997</v>
      </c>
      <c r="B669" s="8">
        <v>9347681</v>
      </c>
      <c r="C669" s="9">
        <f>HYPERLINK(_xlfn.CONCAT("https://pubmed.ncbi.nlm.nih.gov/",B669), B669)</f>
        <v>9347681</v>
      </c>
      <c r="D669" s="10" t="s">
        <v>1479</v>
      </c>
      <c r="E669" s="8" t="s">
        <v>899</v>
      </c>
      <c r="F669" t="str">
        <f>IF(COUNTIF('Healthy (TIAB)'!A669:A1563, B669) &gt; 0, "Yes", "No")</f>
        <v>No</v>
      </c>
    </row>
    <row r="670" spans="1:6" ht="16" x14ac:dyDescent="0.2">
      <c r="A670" s="8">
        <v>1997</v>
      </c>
      <c r="B670" s="8">
        <v>9022531</v>
      </c>
      <c r="C670" s="9">
        <f>HYPERLINK(_xlfn.CONCAT("https://pubmed.ncbi.nlm.nih.gov/",B670), B670)</f>
        <v>9022531</v>
      </c>
      <c r="D670" s="10" t="s">
        <v>334</v>
      </c>
      <c r="E670" s="8" t="s">
        <v>1242</v>
      </c>
      <c r="F670" t="str">
        <f>IF(COUNTIF('Healthy (TIAB)'!A670:A1564, B670) &gt; 0, "Yes", "No")</f>
        <v>No</v>
      </c>
    </row>
    <row r="671" spans="1:6" ht="32" x14ac:dyDescent="0.2">
      <c r="A671" s="8">
        <v>1997</v>
      </c>
      <c r="B671" s="8">
        <v>9351079</v>
      </c>
      <c r="C671" s="9">
        <f>HYPERLINK(_xlfn.CONCAT("https://pubmed.ncbi.nlm.nih.gov/",B671), B671)</f>
        <v>9351079</v>
      </c>
      <c r="D671" s="10" t="s">
        <v>1480</v>
      </c>
      <c r="E671" s="8" t="s">
        <v>856</v>
      </c>
      <c r="F671" t="str">
        <f>IF(COUNTIF('Healthy (TIAB)'!A671:A1565, B671) &gt; 0, "Yes", "No")</f>
        <v>No</v>
      </c>
    </row>
    <row r="672" spans="1:6" ht="32" x14ac:dyDescent="0.2">
      <c r="A672" s="8">
        <v>1997</v>
      </c>
      <c r="B672" s="8">
        <v>9167099</v>
      </c>
      <c r="C672" s="9">
        <f>HYPERLINK(_xlfn.CONCAT("https://pubmed.ncbi.nlm.nih.gov/",B672), B672)</f>
        <v>9167099</v>
      </c>
      <c r="D672" s="10" t="s">
        <v>1481</v>
      </c>
      <c r="E672" s="8" t="s">
        <v>845</v>
      </c>
      <c r="F672" t="str">
        <f>IF(COUNTIF('Healthy (TIAB)'!A672:A1566, B672) &gt; 0, "Yes", "No")</f>
        <v>No</v>
      </c>
    </row>
    <row r="673" spans="1:6" ht="32" x14ac:dyDescent="0.2">
      <c r="A673" s="8">
        <v>1997</v>
      </c>
      <c r="B673" s="8">
        <v>9028717</v>
      </c>
      <c r="C673" s="9">
        <f>HYPERLINK(_xlfn.CONCAT("https://pubmed.ncbi.nlm.nih.gov/",B673), B673)</f>
        <v>9028717</v>
      </c>
      <c r="D673" s="10" t="s">
        <v>1482</v>
      </c>
      <c r="E673" s="8" t="s">
        <v>856</v>
      </c>
      <c r="F673" t="str">
        <f>IF(COUNTIF('Healthy (TIAB)'!A673:A1567, B673) &gt; 0, "Yes", "No")</f>
        <v>No</v>
      </c>
    </row>
    <row r="674" spans="1:6" ht="32" x14ac:dyDescent="0.2">
      <c r="A674" s="8">
        <v>1997</v>
      </c>
      <c r="B674" s="8">
        <v>9174486</v>
      </c>
      <c r="C674" s="9">
        <f>HYPERLINK(_xlfn.CONCAT("https://pubmed.ncbi.nlm.nih.gov/",B674), B674)</f>
        <v>9174486</v>
      </c>
      <c r="D674" s="10" t="s">
        <v>1483</v>
      </c>
      <c r="E674" s="8" t="s">
        <v>853</v>
      </c>
      <c r="F674" t="str">
        <f>IF(COUNTIF('Healthy (TIAB)'!A674:A1568, B674) &gt; 0, "Yes", "No")</f>
        <v>No</v>
      </c>
    </row>
    <row r="675" spans="1:6" ht="16" x14ac:dyDescent="0.2">
      <c r="A675" s="8">
        <v>1997</v>
      </c>
      <c r="B675" s="8">
        <v>9356537</v>
      </c>
      <c r="C675" s="9">
        <f>HYPERLINK(_xlfn.CONCAT("https://pubmed.ncbi.nlm.nih.gov/",B675), B675)</f>
        <v>9356537</v>
      </c>
      <c r="D675" s="10" t="s">
        <v>1484</v>
      </c>
      <c r="E675" s="8" t="s">
        <v>899</v>
      </c>
      <c r="F675" t="str">
        <f>IF(COUNTIF('Healthy (TIAB)'!A675:A1569, B675) &gt; 0, "Yes", "No")</f>
        <v>No</v>
      </c>
    </row>
    <row r="676" spans="1:6" ht="16" x14ac:dyDescent="0.2">
      <c r="A676" s="8">
        <v>1997</v>
      </c>
      <c r="B676" s="8">
        <v>9865671</v>
      </c>
      <c r="C676" s="9">
        <f>HYPERLINK(_xlfn.CONCAT("https://pubmed.ncbi.nlm.nih.gov/",B676), B676)</f>
        <v>9865671</v>
      </c>
      <c r="D676" s="10" t="s">
        <v>1485</v>
      </c>
      <c r="E676" s="8" t="s">
        <v>869</v>
      </c>
      <c r="F676" t="str">
        <f>IF(COUNTIF('Healthy (TIAB)'!A676:A1570, B676) &gt; 0, "Yes", "No")</f>
        <v>No</v>
      </c>
    </row>
    <row r="677" spans="1:6" ht="16" x14ac:dyDescent="0.2">
      <c r="A677" s="8">
        <v>1997</v>
      </c>
      <c r="B677" s="8">
        <v>9304226</v>
      </c>
      <c r="C677" s="9">
        <f>HYPERLINK(_xlfn.CONCAT("https://pubmed.ncbi.nlm.nih.gov/",B677), B677)</f>
        <v>9304226</v>
      </c>
      <c r="D677" s="10" t="s">
        <v>74</v>
      </c>
      <c r="E677" s="8" t="s">
        <v>899</v>
      </c>
      <c r="F677" t="str">
        <f>IF(COUNTIF('Healthy (TIAB)'!A677:A1571, B677) &gt; 0, "Yes", "No")</f>
        <v>No</v>
      </c>
    </row>
    <row r="678" spans="1:6" ht="32" x14ac:dyDescent="0.2">
      <c r="A678" s="8">
        <v>1997</v>
      </c>
      <c r="B678" s="8">
        <v>9022529</v>
      </c>
      <c r="C678" s="9">
        <f>HYPERLINK(_xlfn.CONCAT("https://pubmed.ncbi.nlm.nih.gov/",B678), B678)</f>
        <v>9022529</v>
      </c>
      <c r="D678" s="10" t="s">
        <v>1486</v>
      </c>
      <c r="E678" s="8" t="s">
        <v>845</v>
      </c>
      <c r="F678" t="str">
        <f>IF(COUNTIF('Healthy (TIAB)'!A678:A1572, B678) &gt; 0, "Yes", "No")</f>
        <v>No</v>
      </c>
    </row>
    <row r="679" spans="1:6" ht="32" x14ac:dyDescent="0.2">
      <c r="A679" s="8">
        <v>1997</v>
      </c>
      <c r="B679" s="8">
        <v>9280188</v>
      </c>
      <c r="C679" s="9">
        <f>HYPERLINK(_xlfn.CONCAT("https://pubmed.ncbi.nlm.nih.gov/",B679), B679)</f>
        <v>9280188</v>
      </c>
      <c r="D679" s="10" t="s">
        <v>78</v>
      </c>
      <c r="E679" s="8" t="s">
        <v>1046</v>
      </c>
      <c r="F679" t="str">
        <f>IF(COUNTIF('Healthy (TIAB)'!A679:A1573, B679) &gt; 0, "Yes", "No")</f>
        <v>No</v>
      </c>
    </row>
    <row r="680" spans="1:6" ht="32" x14ac:dyDescent="0.2">
      <c r="A680" s="8">
        <v>1997</v>
      </c>
      <c r="B680" s="8">
        <v>9176830</v>
      </c>
      <c r="C680" s="9">
        <f>HYPERLINK(_xlfn.CONCAT("https://pubmed.ncbi.nlm.nih.gov/",B680), B680)</f>
        <v>9176830</v>
      </c>
      <c r="D680" s="10" t="s">
        <v>1487</v>
      </c>
      <c r="E680" s="8" t="s">
        <v>1046</v>
      </c>
      <c r="F680" t="str">
        <f>IF(COUNTIF('Healthy (TIAB)'!A680:A1574, B680) &gt; 0, "Yes", "No")</f>
        <v>No</v>
      </c>
    </row>
    <row r="681" spans="1:6" ht="32" x14ac:dyDescent="0.2">
      <c r="A681" s="8">
        <v>1997</v>
      </c>
      <c r="B681" s="8">
        <v>9397398</v>
      </c>
      <c r="C681" s="9">
        <f>HYPERLINK(_xlfn.CONCAT("https://pubmed.ncbi.nlm.nih.gov/",B681), B681)</f>
        <v>9397398</v>
      </c>
      <c r="D681" s="10" t="s">
        <v>80</v>
      </c>
      <c r="E681" s="8" t="s">
        <v>1273</v>
      </c>
      <c r="F681" t="str">
        <f>IF(COUNTIF('Healthy (TIAB)'!A681:A1575, B681) &gt; 0, "Yes", "No")</f>
        <v>No</v>
      </c>
    </row>
    <row r="682" spans="1:6" ht="32" x14ac:dyDescent="0.2">
      <c r="A682" s="8">
        <v>1997</v>
      </c>
      <c r="B682" s="8">
        <v>9406009</v>
      </c>
      <c r="C682" s="9">
        <f>HYPERLINK(_xlfn.CONCAT("https://pubmed.ncbi.nlm.nih.gov/",B682), B682)</f>
        <v>9406009</v>
      </c>
      <c r="D682" s="10" t="s">
        <v>1488</v>
      </c>
      <c r="E682" s="8" t="s">
        <v>856</v>
      </c>
      <c r="F682" t="str">
        <f>IF(COUNTIF('Healthy (TIAB)'!A682:A1576, B682) &gt; 0, "Yes", "No")</f>
        <v>No</v>
      </c>
    </row>
    <row r="683" spans="1:6" ht="16" x14ac:dyDescent="0.2">
      <c r="A683" s="8">
        <v>1997</v>
      </c>
      <c r="B683" s="8">
        <v>9250102</v>
      </c>
      <c r="C683" s="9">
        <f>HYPERLINK(_xlfn.CONCAT("https://pubmed.ncbi.nlm.nih.gov/",B683), B683)</f>
        <v>9250102</v>
      </c>
      <c r="D683" s="10" t="s">
        <v>76</v>
      </c>
      <c r="E683" s="8" t="s">
        <v>851</v>
      </c>
      <c r="F683" t="str">
        <f>IF(COUNTIF('Healthy (TIAB)'!A683:A1577, B683) &gt; 0, "Yes", "No")</f>
        <v>No</v>
      </c>
    </row>
    <row r="684" spans="1:6" ht="32" x14ac:dyDescent="0.2">
      <c r="A684" s="8">
        <v>1996</v>
      </c>
      <c r="B684" s="8">
        <v>8852484</v>
      </c>
      <c r="C684" s="9">
        <f>HYPERLINK(_xlfn.CONCAT("https://pubmed.ncbi.nlm.nih.gov/",B684), B684)</f>
        <v>8852484</v>
      </c>
      <c r="D684" s="10" t="s">
        <v>1489</v>
      </c>
      <c r="E684" s="8" t="s">
        <v>893</v>
      </c>
      <c r="F684" t="str">
        <f>IF(COUNTIF('Healthy (TIAB)'!A684:A1578, B684) &gt; 0, "Yes", "No")</f>
        <v>No</v>
      </c>
    </row>
    <row r="685" spans="1:6" ht="32" x14ac:dyDescent="0.2">
      <c r="A685" s="8">
        <v>1996</v>
      </c>
      <c r="B685" s="8">
        <v>9001371</v>
      </c>
      <c r="C685" s="9">
        <f>HYPERLINK(_xlfn.CONCAT("https://pubmed.ncbi.nlm.nih.gov/",B685), B685)</f>
        <v>9001371</v>
      </c>
      <c r="D685" s="10" t="s">
        <v>73</v>
      </c>
      <c r="E685" s="8" t="s">
        <v>887</v>
      </c>
      <c r="F685" t="str">
        <f>IF(COUNTIF('Healthy (TIAB)'!A685:A1579, B685) &gt; 0, "Yes", "No")</f>
        <v>No</v>
      </c>
    </row>
    <row r="686" spans="1:6" ht="32" x14ac:dyDescent="0.2">
      <c r="A686" s="8">
        <v>1996</v>
      </c>
      <c r="B686" s="8">
        <v>8993942</v>
      </c>
      <c r="C686" s="9">
        <f>HYPERLINK(_xlfn.CONCAT("https://pubmed.ncbi.nlm.nih.gov/",B686), B686)</f>
        <v>8993942</v>
      </c>
      <c r="D686" s="10" t="s">
        <v>1490</v>
      </c>
      <c r="E686" s="8" t="s">
        <v>851</v>
      </c>
      <c r="F686" t="str">
        <f>IF(COUNTIF('Healthy (TIAB)'!A686:A1580, B686) &gt; 0, "Yes", "No")</f>
        <v>No</v>
      </c>
    </row>
    <row r="687" spans="1:6" ht="32" x14ac:dyDescent="0.2">
      <c r="A687" s="8">
        <v>1996</v>
      </c>
      <c r="B687" s="8">
        <v>8561065</v>
      </c>
      <c r="C687" s="9">
        <f>HYPERLINK(_xlfn.CONCAT("https://pubmed.ncbi.nlm.nih.gov/",B687), B687)</f>
        <v>8561065</v>
      </c>
      <c r="D687" s="10" t="s">
        <v>1491</v>
      </c>
      <c r="E687" s="8" t="s">
        <v>850</v>
      </c>
      <c r="F687" t="str">
        <f>IF(COUNTIF('Healthy (TIAB)'!A687:A1581, B687) &gt; 0, "Yes", "No")</f>
        <v>No</v>
      </c>
    </row>
    <row r="688" spans="1:6" ht="16" x14ac:dyDescent="0.2">
      <c r="A688" s="8">
        <v>1996</v>
      </c>
      <c r="B688" s="8">
        <v>8540453</v>
      </c>
      <c r="C688" s="9">
        <f>HYPERLINK(_xlfn.CONCAT("https://pubmed.ncbi.nlm.nih.gov/",B688), B688)</f>
        <v>8540453</v>
      </c>
      <c r="D688" s="10" t="s">
        <v>1492</v>
      </c>
      <c r="E688" s="8" t="s">
        <v>891</v>
      </c>
      <c r="F688" t="str">
        <f>IF(COUNTIF('Healthy (TIAB)'!A688:A1582, B688) &gt; 0, "Yes", "No")</f>
        <v>No</v>
      </c>
    </row>
    <row r="689" spans="1:6" ht="32" x14ac:dyDescent="0.2">
      <c r="A689" s="8">
        <v>1996</v>
      </c>
      <c r="B689" s="8">
        <v>8843189</v>
      </c>
      <c r="C689" s="9">
        <f>HYPERLINK(_xlfn.CONCAT("https://pubmed.ncbi.nlm.nih.gov/",B689), B689)</f>
        <v>8843189</v>
      </c>
      <c r="D689" s="10" t="s">
        <v>1493</v>
      </c>
      <c r="E689" s="8" t="s">
        <v>1297</v>
      </c>
      <c r="F689" t="str">
        <f>IF(COUNTIF('Healthy (TIAB)'!A689:A1583, B689) &gt; 0, "Yes", "No")</f>
        <v>No</v>
      </c>
    </row>
    <row r="690" spans="1:6" ht="32" x14ac:dyDescent="0.2">
      <c r="A690" s="8">
        <v>1996</v>
      </c>
      <c r="B690" s="8">
        <v>9125301</v>
      </c>
      <c r="C690" s="9">
        <f>HYPERLINK(_xlfn.CONCAT("https://pubmed.ncbi.nlm.nih.gov/",B690), B690)</f>
        <v>9125301</v>
      </c>
      <c r="D690" s="10" t="s">
        <v>1494</v>
      </c>
      <c r="E690" s="8" t="s">
        <v>887</v>
      </c>
      <c r="F690" t="str">
        <f>IF(COUNTIF('Healthy (TIAB)'!A690:A1584, B690) &gt; 0, "Yes", "No")</f>
        <v>No</v>
      </c>
    </row>
    <row r="691" spans="1:6" ht="16" x14ac:dyDescent="0.2">
      <c r="A691" s="8">
        <v>1996</v>
      </c>
      <c r="B691" s="8">
        <v>8908382</v>
      </c>
      <c r="C691" s="9">
        <f>HYPERLINK(_xlfn.CONCAT("https://pubmed.ncbi.nlm.nih.gov/",B691), B691)</f>
        <v>8908382</v>
      </c>
      <c r="D691" s="10" t="s">
        <v>1495</v>
      </c>
      <c r="E691" s="8" t="s">
        <v>848</v>
      </c>
      <c r="F691" t="str">
        <f>IF(COUNTIF('Healthy (TIAB)'!A691:A1585, B691) &gt; 0, "Yes", "No")</f>
        <v>No</v>
      </c>
    </row>
    <row r="692" spans="1:6" ht="32" x14ac:dyDescent="0.2">
      <c r="A692" s="8">
        <v>1996</v>
      </c>
      <c r="B692" s="8">
        <v>8732710</v>
      </c>
      <c r="C692" s="9">
        <f>HYPERLINK(_xlfn.CONCAT("https://pubmed.ncbi.nlm.nih.gov/",B692), B692)</f>
        <v>8732710</v>
      </c>
      <c r="D692" s="10" t="s">
        <v>1496</v>
      </c>
      <c r="E692" s="8" t="s">
        <v>856</v>
      </c>
      <c r="F692" t="str">
        <f>IF(COUNTIF('Healthy (TIAB)'!A692:A1586, B692) &gt; 0, "Yes", "No")</f>
        <v>No</v>
      </c>
    </row>
    <row r="693" spans="1:6" ht="32" x14ac:dyDescent="0.2">
      <c r="A693" s="8">
        <v>1996</v>
      </c>
      <c r="B693" s="8">
        <v>8738112</v>
      </c>
      <c r="C693" s="9">
        <f>HYPERLINK(_xlfn.CONCAT("https://pubmed.ncbi.nlm.nih.gov/",B693), B693)</f>
        <v>8738112</v>
      </c>
      <c r="D693" s="10" t="s">
        <v>1497</v>
      </c>
      <c r="E693" s="8" t="s">
        <v>851</v>
      </c>
      <c r="F693" t="str">
        <f>IF(COUNTIF('Healthy (TIAB)'!A693:A1587, B693) &gt; 0, "Yes", "No")</f>
        <v>No</v>
      </c>
    </row>
    <row r="694" spans="1:6" ht="32" x14ac:dyDescent="0.2">
      <c r="A694" s="8">
        <v>1996</v>
      </c>
      <c r="B694" s="8">
        <v>8908381</v>
      </c>
      <c r="C694" s="9">
        <f>HYPERLINK(_xlfn.CONCAT("https://pubmed.ncbi.nlm.nih.gov/",B694), B694)</f>
        <v>8908381</v>
      </c>
      <c r="D694" s="10" t="s">
        <v>1498</v>
      </c>
      <c r="E694" s="8" t="s">
        <v>853</v>
      </c>
      <c r="F694" t="str">
        <f>IF(COUNTIF('Healthy (TIAB)'!A694:A1588, B694) &gt; 0, "Yes", "No")</f>
        <v>No</v>
      </c>
    </row>
    <row r="695" spans="1:6" ht="16" x14ac:dyDescent="0.2">
      <c r="A695" s="8">
        <v>1996</v>
      </c>
      <c r="B695" s="8">
        <v>8820475</v>
      </c>
      <c r="C695" s="9">
        <f>HYPERLINK(_xlfn.CONCAT("https://pubmed.ncbi.nlm.nih.gov/",B695), B695)</f>
        <v>8820475</v>
      </c>
      <c r="D695" s="10" t="s">
        <v>1499</v>
      </c>
      <c r="E695" s="8" t="s">
        <v>851</v>
      </c>
      <c r="F695" t="str">
        <f>IF(COUNTIF('Healthy (TIAB)'!A695:A1589, B695) &gt; 0, "Yes", "No")</f>
        <v>No</v>
      </c>
    </row>
    <row r="696" spans="1:6" ht="32" x14ac:dyDescent="0.2">
      <c r="A696" s="8">
        <v>1996</v>
      </c>
      <c r="B696" s="8">
        <v>8911273</v>
      </c>
      <c r="C696" s="9">
        <f>HYPERLINK(_xlfn.CONCAT("https://pubmed.ncbi.nlm.nih.gov/",B696), B696)</f>
        <v>8911273</v>
      </c>
      <c r="D696" s="10" t="s">
        <v>1500</v>
      </c>
      <c r="E696" s="8" t="s">
        <v>1242</v>
      </c>
      <c r="F696" t="str">
        <f>IF(COUNTIF('Healthy (TIAB)'!A696:A1590, B696) &gt; 0, "Yes", "No")</f>
        <v>No</v>
      </c>
    </row>
    <row r="697" spans="1:6" ht="32" x14ac:dyDescent="0.2">
      <c r="A697" s="8">
        <v>1996</v>
      </c>
      <c r="B697" s="8">
        <v>8561069</v>
      </c>
      <c r="C697" s="9">
        <f>HYPERLINK(_xlfn.CONCAT("https://pubmed.ncbi.nlm.nih.gov/",B697), B697)</f>
        <v>8561069</v>
      </c>
      <c r="D697" s="10" t="s">
        <v>1501</v>
      </c>
      <c r="E697" s="8" t="s">
        <v>869</v>
      </c>
      <c r="F697" t="str">
        <f>IF(COUNTIF('Healthy (TIAB)'!A697:A1591, B697) &gt; 0, "Yes", "No")</f>
        <v>No</v>
      </c>
    </row>
    <row r="698" spans="1:6" ht="16" x14ac:dyDescent="0.2">
      <c r="A698" s="8">
        <v>1996</v>
      </c>
      <c r="B698" s="8">
        <v>8960947</v>
      </c>
      <c r="C698" s="9">
        <f>HYPERLINK(_xlfn.CONCAT("https://pubmed.ncbi.nlm.nih.gov/",B698), B698)</f>
        <v>8960947</v>
      </c>
      <c r="D698" s="10" t="s">
        <v>1502</v>
      </c>
      <c r="E698" s="8" t="s">
        <v>851</v>
      </c>
      <c r="F698" t="str">
        <f>IF(COUNTIF('Healthy (TIAB)'!A698:A1592, B698) &gt; 0, "Yes", "No")</f>
        <v>No</v>
      </c>
    </row>
    <row r="699" spans="1:6" ht="16" x14ac:dyDescent="0.2">
      <c r="A699" s="8">
        <v>1996</v>
      </c>
      <c r="B699" s="8">
        <v>8792775</v>
      </c>
      <c r="C699" s="9">
        <f>HYPERLINK(_xlfn.CONCAT("https://pubmed.ncbi.nlm.nih.gov/",B699), B699)</f>
        <v>8792775</v>
      </c>
      <c r="D699" s="10" t="s">
        <v>1503</v>
      </c>
      <c r="E699" s="8" t="s">
        <v>845</v>
      </c>
      <c r="F699" t="str">
        <f>IF(COUNTIF('Healthy (TIAB)'!A699:A1593, B699) &gt; 0, "Yes", "No")</f>
        <v>No</v>
      </c>
    </row>
    <row r="700" spans="1:6" ht="32" x14ac:dyDescent="0.2">
      <c r="A700" s="8">
        <v>1996</v>
      </c>
      <c r="B700" s="8">
        <v>8914949</v>
      </c>
      <c r="C700" s="9">
        <f>HYPERLINK(_xlfn.CONCAT("https://pubmed.ncbi.nlm.nih.gov/",B700), B700)</f>
        <v>8914949</v>
      </c>
      <c r="D700" s="10" t="s">
        <v>71</v>
      </c>
      <c r="E700" s="8" t="s">
        <v>936</v>
      </c>
      <c r="F700" t="str">
        <f>IF(COUNTIF('Healthy (TIAB)'!A700:A1594, B700) &gt; 0, "Yes", "No")</f>
        <v>No</v>
      </c>
    </row>
    <row r="701" spans="1:6" ht="32" x14ac:dyDescent="0.2">
      <c r="A701" s="8">
        <v>1995</v>
      </c>
      <c r="B701" s="8">
        <v>7500544</v>
      </c>
      <c r="C701" s="9">
        <f>HYPERLINK(_xlfn.CONCAT("https://pubmed.ncbi.nlm.nih.gov/",B701), B701)</f>
        <v>7500544</v>
      </c>
      <c r="D701" s="10" t="s">
        <v>1504</v>
      </c>
      <c r="E701" s="8" t="s">
        <v>869</v>
      </c>
      <c r="F701" t="str">
        <f>IF(COUNTIF('Healthy (TIAB)'!A701:A1595, B701) &gt; 0, "Yes", "No")</f>
        <v>No</v>
      </c>
    </row>
    <row r="702" spans="1:6" ht="32" x14ac:dyDescent="0.2">
      <c r="A702" s="8">
        <v>1995</v>
      </c>
      <c r="B702" s="8">
        <v>7653444</v>
      </c>
      <c r="C702" s="9">
        <f>HYPERLINK(_xlfn.CONCAT("https://pubmed.ncbi.nlm.nih.gov/",B702), B702)</f>
        <v>7653444</v>
      </c>
      <c r="D702" s="10" t="s">
        <v>1505</v>
      </c>
      <c r="E702" s="8" t="s">
        <v>899</v>
      </c>
      <c r="F702" t="str">
        <f>IF(COUNTIF('Healthy (TIAB)'!A702:A1596, B702) &gt; 0, "Yes", "No")</f>
        <v>No</v>
      </c>
    </row>
    <row r="703" spans="1:6" ht="16" x14ac:dyDescent="0.2">
      <c r="A703" s="8">
        <v>1995</v>
      </c>
      <c r="B703" s="8">
        <v>7759696</v>
      </c>
      <c r="C703" s="9">
        <f>HYPERLINK(_xlfn.CONCAT("https://pubmed.ncbi.nlm.nih.gov/",B703), B703)</f>
        <v>7759696</v>
      </c>
      <c r="D703" s="10" t="s">
        <v>1506</v>
      </c>
      <c r="E703" s="8" t="s">
        <v>1172</v>
      </c>
      <c r="F703" t="str">
        <f>IF(COUNTIF('Healthy (TIAB)'!A703:A1597, B703) &gt; 0, "Yes", "No")</f>
        <v>No</v>
      </c>
    </row>
    <row r="704" spans="1:6" ht="16" x14ac:dyDescent="0.2">
      <c r="A704" s="8">
        <v>1995</v>
      </c>
      <c r="B704" s="8">
        <v>7698053</v>
      </c>
      <c r="C704" s="9">
        <f>HYPERLINK(_xlfn.CONCAT("https://pubmed.ncbi.nlm.nih.gov/",B704), B704)</f>
        <v>7698053</v>
      </c>
      <c r="D704" s="10" t="s">
        <v>1507</v>
      </c>
      <c r="E704" s="8" t="s">
        <v>845</v>
      </c>
      <c r="F704" t="str">
        <f>IF(COUNTIF('Healthy (TIAB)'!A704:A1598, B704) &gt; 0, "Yes", "No")</f>
        <v>No</v>
      </c>
    </row>
    <row r="705" spans="1:6" ht="32" x14ac:dyDescent="0.2">
      <c r="A705" s="8">
        <v>1995</v>
      </c>
      <c r="B705" s="8">
        <v>7486485</v>
      </c>
      <c r="C705" s="9">
        <f>HYPERLINK(_xlfn.CONCAT("https://pubmed.ncbi.nlm.nih.gov/",B705), B705)</f>
        <v>7486485</v>
      </c>
      <c r="D705" s="10" t="s">
        <v>1508</v>
      </c>
      <c r="E705" s="8" t="s">
        <v>893</v>
      </c>
      <c r="F705" t="str">
        <f>IF(COUNTIF('Healthy (TIAB)'!A705:A1599, B705) &gt; 0, "Yes", "No")</f>
        <v>No</v>
      </c>
    </row>
    <row r="706" spans="1:6" ht="32" x14ac:dyDescent="0.2">
      <c r="A706" s="8">
        <v>1995</v>
      </c>
      <c r="B706" s="8">
        <v>7871564</v>
      </c>
      <c r="C706" s="9">
        <f>HYPERLINK(_xlfn.CONCAT("https://pubmed.ncbi.nlm.nih.gov/",B706), B706)</f>
        <v>7871564</v>
      </c>
      <c r="D706" s="10" t="s">
        <v>1509</v>
      </c>
      <c r="E706" s="8" t="s">
        <v>1467</v>
      </c>
      <c r="F706" t="str">
        <f>IF(COUNTIF('Healthy (TIAB)'!A706:A1600, B706) &gt; 0, "Yes", "No")</f>
        <v>No</v>
      </c>
    </row>
    <row r="707" spans="1:6" ht="16" x14ac:dyDescent="0.2">
      <c r="A707" s="8">
        <v>1995</v>
      </c>
      <c r="B707" s="8">
        <v>7775859</v>
      </c>
      <c r="C707" s="9">
        <f>HYPERLINK(_xlfn.CONCAT("https://pubmed.ncbi.nlm.nih.gov/",B707), B707)</f>
        <v>7775859</v>
      </c>
      <c r="D707" s="10" t="s">
        <v>1510</v>
      </c>
      <c r="E707" s="8" t="s">
        <v>887</v>
      </c>
      <c r="F707" t="str">
        <f>IF(COUNTIF('Healthy (TIAB)'!A707:A1601, B707) &gt; 0, "Yes", "No")</f>
        <v>No</v>
      </c>
    </row>
    <row r="708" spans="1:6" ht="32" x14ac:dyDescent="0.2">
      <c r="A708" s="8">
        <v>1995</v>
      </c>
      <c r="B708" s="8">
        <v>7782902</v>
      </c>
      <c r="C708" s="9">
        <f>HYPERLINK(_xlfn.CONCAT("https://pubmed.ncbi.nlm.nih.gov/",B708), B708)</f>
        <v>7782902</v>
      </c>
      <c r="D708" s="10" t="s">
        <v>1511</v>
      </c>
      <c r="E708" s="8" t="s">
        <v>848</v>
      </c>
      <c r="F708" t="str">
        <f>IF(COUNTIF('Healthy (TIAB)'!A708:A1602, B708) &gt; 0, "Yes", "No")</f>
        <v>No</v>
      </c>
    </row>
    <row r="709" spans="1:6" ht="32" x14ac:dyDescent="0.2">
      <c r="A709" s="8">
        <v>1995</v>
      </c>
      <c r="B709" s="8">
        <v>8821120</v>
      </c>
      <c r="C709" s="9">
        <f>HYPERLINK(_xlfn.CONCAT("https://pubmed.ncbi.nlm.nih.gov/",B709), B709)</f>
        <v>8821120</v>
      </c>
      <c r="D709" s="10" t="s">
        <v>1512</v>
      </c>
      <c r="E709" s="8" t="s">
        <v>853</v>
      </c>
      <c r="F709" t="str">
        <f>IF(COUNTIF('Healthy (TIAB)'!A709:A1603, B709) &gt; 0, "Yes", "No")</f>
        <v>No</v>
      </c>
    </row>
    <row r="710" spans="1:6" ht="32" x14ac:dyDescent="0.2">
      <c r="A710" s="8">
        <v>1994</v>
      </c>
      <c r="B710" s="8">
        <v>8172092</v>
      </c>
      <c r="C710" s="9">
        <f>HYPERLINK(_xlfn.CONCAT("https://pubmed.ncbi.nlm.nih.gov/",B710), B710)</f>
        <v>8172092</v>
      </c>
      <c r="D710" s="10" t="s">
        <v>1513</v>
      </c>
      <c r="E710" s="8" t="s">
        <v>845</v>
      </c>
      <c r="F710" t="str">
        <f>IF(COUNTIF('Healthy (TIAB)'!A710:A1604, B710) &gt; 0, "Yes", "No")</f>
        <v>No</v>
      </c>
    </row>
    <row r="711" spans="1:6" ht="16" x14ac:dyDescent="0.2">
      <c r="A711" s="8">
        <v>1994</v>
      </c>
      <c r="B711" s="8">
        <v>7852747</v>
      </c>
      <c r="C711" s="9">
        <f>HYPERLINK(_xlfn.CONCAT("https://pubmed.ncbi.nlm.nih.gov/",B711), B711)</f>
        <v>7852747</v>
      </c>
      <c r="D711" s="10" t="s">
        <v>1514</v>
      </c>
      <c r="E711" s="8" t="s">
        <v>845</v>
      </c>
      <c r="F711" t="str">
        <f>IF(COUNTIF('Healthy (TIAB)'!A711:A1605, B711) &gt; 0, "Yes", "No")</f>
        <v>No</v>
      </c>
    </row>
    <row r="712" spans="1:6" ht="32" x14ac:dyDescent="0.2">
      <c r="A712" s="8">
        <v>1994</v>
      </c>
      <c r="B712" s="8">
        <v>8084465</v>
      </c>
      <c r="C712" s="9">
        <f>HYPERLINK(_xlfn.CONCAT("https://pubmed.ncbi.nlm.nih.gov/",B712), B712)</f>
        <v>8084465</v>
      </c>
      <c r="D712" s="10" t="s">
        <v>1515</v>
      </c>
      <c r="E712" s="8" t="s">
        <v>966</v>
      </c>
      <c r="F712" t="str">
        <f>IF(COUNTIF('Healthy (TIAB)'!A712:A1606, B712) &gt; 0, "Yes", "No")</f>
        <v>No</v>
      </c>
    </row>
    <row r="713" spans="1:6" ht="16" x14ac:dyDescent="0.2">
      <c r="A713" s="8">
        <v>1994</v>
      </c>
      <c r="B713" s="8">
        <v>7939369</v>
      </c>
      <c r="C713" s="9">
        <f>HYPERLINK(_xlfn.CONCAT("https://pubmed.ncbi.nlm.nih.gov/",B713), B713)</f>
        <v>7939369</v>
      </c>
      <c r="D713" s="10" t="s">
        <v>1516</v>
      </c>
      <c r="E713" s="8" t="s">
        <v>853</v>
      </c>
      <c r="F713" t="str">
        <f>IF(COUNTIF('Healthy (TIAB)'!A713:A1607, B713) &gt; 0, "Yes", "No")</f>
        <v>No</v>
      </c>
    </row>
    <row r="714" spans="1:6" ht="16" x14ac:dyDescent="0.2">
      <c r="A714" s="8">
        <v>1993</v>
      </c>
      <c r="B714" s="8">
        <v>8355469</v>
      </c>
      <c r="C714" s="9">
        <f>HYPERLINK(_xlfn.CONCAT("https://pubmed.ncbi.nlm.nih.gov/",B714), B714)</f>
        <v>8355469</v>
      </c>
      <c r="D714" s="10" t="s">
        <v>1517</v>
      </c>
      <c r="E714" s="8" t="s">
        <v>873</v>
      </c>
      <c r="F714" t="str">
        <f>IF(COUNTIF('Healthy (TIAB)'!A714:A1608, B714) &gt; 0, "Yes", "No")</f>
        <v>No</v>
      </c>
    </row>
    <row r="715" spans="1:6" ht="32" x14ac:dyDescent="0.2">
      <c r="A715" s="8">
        <v>1993</v>
      </c>
      <c r="B715" s="8">
        <v>8422345</v>
      </c>
      <c r="C715" s="9">
        <f>HYPERLINK(_xlfn.CONCAT("https://pubmed.ncbi.nlm.nih.gov/",B715), B715)</f>
        <v>8422345</v>
      </c>
      <c r="D715" s="10" t="s">
        <v>1518</v>
      </c>
      <c r="E715" s="8" t="s">
        <v>961</v>
      </c>
      <c r="F715" t="str">
        <f>IF(COUNTIF('Healthy (TIAB)'!A715:A1609, B715) &gt; 0, "Yes", "No")</f>
        <v>No</v>
      </c>
    </row>
    <row r="716" spans="1:6" ht="32" x14ac:dyDescent="0.2">
      <c r="A716" s="8">
        <v>1993</v>
      </c>
      <c r="B716" s="8">
        <v>8480678</v>
      </c>
      <c r="C716" s="9">
        <f>HYPERLINK(_xlfn.CONCAT("https://pubmed.ncbi.nlm.nih.gov/",B716), B716)</f>
        <v>8480678</v>
      </c>
      <c r="D716" s="10" t="s">
        <v>61</v>
      </c>
      <c r="E716" s="8" t="s">
        <v>887</v>
      </c>
      <c r="F716" t="str">
        <f>IF(COUNTIF('Healthy (TIAB)'!A716:A1610, B716) &gt; 0, "Yes", "No")</f>
        <v>No</v>
      </c>
    </row>
    <row r="717" spans="1:6" ht="32" x14ac:dyDescent="0.2">
      <c r="A717" s="8">
        <v>1993</v>
      </c>
      <c r="B717" s="8">
        <v>8378746</v>
      </c>
      <c r="C717" s="9">
        <f>HYPERLINK(_xlfn.CONCAT("https://pubmed.ncbi.nlm.nih.gov/",B717), B717)</f>
        <v>8378746</v>
      </c>
      <c r="D717" s="10" t="s">
        <v>625</v>
      </c>
      <c r="E717" s="8" t="s">
        <v>851</v>
      </c>
      <c r="F717" t="str">
        <f>IF(COUNTIF('Healthy (TIAB)'!A717:A1611, B717) &gt; 0, "Yes", "No")</f>
        <v>No</v>
      </c>
    </row>
    <row r="718" spans="1:6" ht="32" x14ac:dyDescent="0.2">
      <c r="A718" s="8">
        <v>1993</v>
      </c>
      <c r="B718" s="8">
        <v>8325975</v>
      </c>
      <c r="C718" s="9">
        <f>HYPERLINK(_xlfn.CONCAT("https://pubmed.ncbi.nlm.nih.gov/",B718), B718)</f>
        <v>8325975</v>
      </c>
      <c r="D718" s="10" t="s">
        <v>1519</v>
      </c>
      <c r="E718" s="8" t="s">
        <v>850</v>
      </c>
      <c r="F718" t="str">
        <f>IF(COUNTIF('Healthy (TIAB)'!A718:A1612, B718) &gt; 0, "Yes", "No")</f>
        <v>No</v>
      </c>
    </row>
    <row r="719" spans="1:6" ht="32" x14ac:dyDescent="0.2">
      <c r="A719" s="8">
        <v>1993</v>
      </c>
      <c r="B719" s="8">
        <v>8241099</v>
      </c>
      <c r="C719" s="9">
        <f>HYPERLINK(_xlfn.CONCAT("https://pubmed.ncbi.nlm.nih.gov/",B719), B719)</f>
        <v>8241099</v>
      </c>
      <c r="D719" s="10" t="s">
        <v>1520</v>
      </c>
      <c r="E719" s="8" t="s">
        <v>887</v>
      </c>
      <c r="F719" t="str">
        <f>IF(COUNTIF('Healthy (TIAB)'!A719:A1613, B719) &gt; 0, "Yes", "No")</f>
        <v>No</v>
      </c>
    </row>
    <row r="720" spans="1:6" ht="32" x14ac:dyDescent="0.2">
      <c r="A720" s="8">
        <v>1993</v>
      </c>
      <c r="B720" s="8">
        <v>8495604</v>
      </c>
      <c r="C720" s="9">
        <f>HYPERLINK(_xlfn.CONCAT("https://pubmed.ncbi.nlm.nih.gov/",B720), B720)</f>
        <v>8495604</v>
      </c>
      <c r="D720" s="10" t="s">
        <v>1521</v>
      </c>
      <c r="E720" s="8" t="s">
        <v>845</v>
      </c>
      <c r="F720" t="str">
        <f>IF(COUNTIF('Healthy (TIAB)'!A720:A1614, B720) &gt; 0, "Yes", "No")</f>
        <v>No</v>
      </c>
    </row>
    <row r="721" spans="1:6" ht="32" x14ac:dyDescent="0.2">
      <c r="A721" s="8">
        <v>1993</v>
      </c>
      <c r="B721" s="8">
        <v>8503363</v>
      </c>
      <c r="C721" s="9">
        <f>HYPERLINK(_xlfn.CONCAT("https://pubmed.ncbi.nlm.nih.gov/",B721), B721)</f>
        <v>8503363</v>
      </c>
      <c r="D721" s="10" t="s">
        <v>1522</v>
      </c>
      <c r="E721" s="8" t="s">
        <v>853</v>
      </c>
      <c r="F721" t="str">
        <f>IF(COUNTIF('Healthy (TIAB)'!A721:A1615, B721) &gt; 0, "Yes", "No")</f>
        <v>No</v>
      </c>
    </row>
    <row r="722" spans="1:6" ht="32" x14ac:dyDescent="0.2">
      <c r="A722" s="8">
        <v>1993</v>
      </c>
      <c r="B722" s="8">
        <v>8219660</v>
      </c>
      <c r="C722" s="9">
        <f>HYPERLINK(_xlfn.CONCAT("https://pubmed.ncbi.nlm.nih.gov/",B722), B722)</f>
        <v>8219660</v>
      </c>
      <c r="D722" s="10" t="s">
        <v>1523</v>
      </c>
      <c r="E722" s="8" t="s">
        <v>887</v>
      </c>
      <c r="F722" t="str">
        <f>IF(COUNTIF('Healthy (TIAB)'!A722:A1616, B722) &gt; 0, "Yes", "No")</f>
        <v>No</v>
      </c>
    </row>
    <row r="723" spans="1:6" ht="16" x14ac:dyDescent="0.2">
      <c r="A723" s="8">
        <v>1993</v>
      </c>
      <c r="B723" s="8">
        <v>7907885</v>
      </c>
      <c r="C723" s="9">
        <f>HYPERLINK(_xlfn.CONCAT("https://pubmed.ncbi.nlm.nih.gov/",B723), B723)</f>
        <v>7907885</v>
      </c>
      <c r="D723" s="10" t="s">
        <v>1524</v>
      </c>
      <c r="E723" s="8" t="s">
        <v>887</v>
      </c>
      <c r="F723" t="str">
        <f>IF(COUNTIF('Healthy (TIAB)'!A723:A1617, B723) &gt; 0, "Yes", "No")</f>
        <v>No</v>
      </c>
    </row>
    <row r="724" spans="1:6" ht="32" x14ac:dyDescent="0.2">
      <c r="A724" s="8">
        <v>1993</v>
      </c>
      <c r="B724" s="8">
        <v>8471818</v>
      </c>
      <c r="C724" s="9">
        <f>HYPERLINK(_xlfn.CONCAT("https://pubmed.ncbi.nlm.nih.gov/",B724), B724)</f>
        <v>8471818</v>
      </c>
      <c r="D724" s="10" t="s">
        <v>1525</v>
      </c>
      <c r="E724" s="8" t="s">
        <v>893</v>
      </c>
      <c r="F724" t="str">
        <f>IF(COUNTIF('Healthy (TIAB)'!A724:A1618, B724) &gt; 0, "Yes", "No")</f>
        <v>No</v>
      </c>
    </row>
    <row r="725" spans="1:6" ht="32" x14ac:dyDescent="0.2">
      <c r="A725" s="8">
        <v>1993</v>
      </c>
      <c r="B725" s="8">
        <v>8241095</v>
      </c>
      <c r="C725" s="9">
        <f>HYPERLINK(_xlfn.CONCAT("https://pubmed.ncbi.nlm.nih.gov/",B725), B725)</f>
        <v>8241095</v>
      </c>
      <c r="D725" s="10" t="s">
        <v>1526</v>
      </c>
      <c r="E725" s="8" t="s">
        <v>1236</v>
      </c>
      <c r="F725" t="str">
        <f>IF(COUNTIF('Healthy (TIAB)'!A725:A1619, B725) &gt; 0, "Yes", "No")</f>
        <v>No</v>
      </c>
    </row>
    <row r="726" spans="1:6" ht="32" x14ac:dyDescent="0.2">
      <c r="A726" s="8">
        <v>1992</v>
      </c>
      <c r="B726" s="8">
        <v>1411254</v>
      </c>
      <c r="C726" s="9">
        <f>HYPERLINK(_xlfn.CONCAT("https://pubmed.ncbi.nlm.nih.gov/",B726), B726)</f>
        <v>1411254</v>
      </c>
      <c r="D726" s="10" t="s">
        <v>1527</v>
      </c>
      <c r="E726" s="8" t="s">
        <v>848</v>
      </c>
      <c r="F726" t="str">
        <f>IF(COUNTIF('Healthy (TIAB)'!A726:A1620, B726) &gt; 0, "Yes", "No")</f>
        <v>No</v>
      </c>
    </row>
    <row r="727" spans="1:6" ht="32" x14ac:dyDescent="0.2">
      <c r="A727" s="8">
        <v>1992</v>
      </c>
      <c r="B727" s="8">
        <v>1477328</v>
      </c>
      <c r="C727" s="9">
        <f>HYPERLINK(_xlfn.CONCAT("https://pubmed.ncbi.nlm.nih.gov/",B727), B727)</f>
        <v>1477328</v>
      </c>
      <c r="D727" s="10" t="s">
        <v>1528</v>
      </c>
      <c r="E727" s="8" t="s">
        <v>887</v>
      </c>
      <c r="F727" t="str">
        <f>IF(COUNTIF('Healthy (TIAB)'!A727:A1621, B727) &gt; 0, "Yes", "No")</f>
        <v>No</v>
      </c>
    </row>
    <row r="728" spans="1:6" ht="32" x14ac:dyDescent="0.2">
      <c r="A728" s="8">
        <v>1992</v>
      </c>
      <c r="B728" s="8">
        <v>1453884</v>
      </c>
      <c r="C728" s="9">
        <f>HYPERLINK(_xlfn.CONCAT("https://pubmed.ncbi.nlm.nih.gov/",B728), B728)</f>
        <v>1453884</v>
      </c>
      <c r="D728" s="10" t="s">
        <v>1529</v>
      </c>
      <c r="E728" s="8" t="s">
        <v>1530</v>
      </c>
      <c r="F728" t="str">
        <f>IF(COUNTIF('Healthy (TIAB)'!A728:A1622, B728) &gt; 0, "Yes", "No")</f>
        <v>No</v>
      </c>
    </row>
    <row r="729" spans="1:6" ht="16" x14ac:dyDescent="0.2">
      <c r="A729" s="8">
        <v>1992</v>
      </c>
      <c r="B729" s="8">
        <v>1466329</v>
      </c>
      <c r="C729" s="9">
        <f>HYPERLINK(_xlfn.CONCAT("https://pubmed.ncbi.nlm.nih.gov/",B729), B729)</f>
        <v>1466329</v>
      </c>
      <c r="D729" s="10" t="s">
        <v>1531</v>
      </c>
      <c r="E729" s="8" t="s">
        <v>856</v>
      </c>
      <c r="F729" t="str">
        <f>IF(COUNTIF('Healthy (TIAB)'!A729:A1623, B729) &gt; 0, "Yes", "No")</f>
        <v>No</v>
      </c>
    </row>
    <row r="730" spans="1:6" ht="32" x14ac:dyDescent="0.2">
      <c r="A730" s="8">
        <v>1992</v>
      </c>
      <c r="B730" s="8">
        <v>1390601</v>
      </c>
      <c r="C730" s="9">
        <f>HYPERLINK(_xlfn.CONCAT("https://pubmed.ncbi.nlm.nih.gov/",B730), B730)</f>
        <v>1390601</v>
      </c>
      <c r="D730" s="10" t="s">
        <v>59</v>
      </c>
      <c r="E730" s="8" t="s">
        <v>1467</v>
      </c>
      <c r="F730" t="str">
        <f>IF(COUNTIF('Healthy (TIAB)'!A730:A1624, B730) &gt; 0, "Yes", "No")</f>
        <v>No</v>
      </c>
    </row>
    <row r="731" spans="1:6" ht="16" x14ac:dyDescent="0.2">
      <c r="A731" s="8">
        <v>1992</v>
      </c>
      <c r="B731" s="8">
        <v>1406295</v>
      </c>
      <c r="C731" s="9">
        <f>HYPERLINK(_xlfn.CONCAT("https://pubmed.ncbi.nlm.nih.gov/",B731), B731)</f>
        <v>1406295</v>
      </c>
      <c r="D731" s="10" t="s">
        <v>1532</v>
      </c>
      <c r="E731" s="8" t="s">
        <v>893</v>
      </c>
      <c r="F731" t="str">
        <f>IF(COUNTIF('Healthy (TIAB)'!A731:A1625, B731) &gt; 0, "Yes", "No")</f>
        <v>No</v>
      </c>
    </row>
    <row r="732" spans="1:6" ht="32" x14ac:dyDescent="0.2">
      <c r="A732" s="8">
        <v>1992</v>
      </c>
      <c r="B732" s="8">
        <v>1459169</v>
      </c>
      <c r="C732" s="9">
        <f>HYPERLINK(_xlfn.CONCAT("https://pubmed.ncbi.nlm.nih.gov/",B732), B732)</f>
        <v>1459169</v>
      </c>
      <c r="D732" s="10" t="s">
        <v>214</v>
      </c>
      <c r="E732" s="8" t="s">
        <v>851</v>
      </c>
      <c r="F732" t="str">
        <f>IF(COUNTIF('Healthy (TIAB)'!A732:A1626, B732) &gt; 0, "Yes", "No")</f>
        <v>No</v>
      </c>
    </row>
    <row r="733" spans="1:6" ht="32" x14ac:dyDescent="0.2">
      <c r="A733" s="8">
        <v>1992</v>
      </c>
      <c r="B733" s="8">
        <v>1636624</v>
      </c>
      <c r="C733" s="9">
        <f>HYPERLINK(_xlfn.CONCAT("https://pubmed.ncbi.nlm.nih.gov/",B733), B733)</f>
        <v>1636624</v>
      </c>
      <c r="D733" s="10" t="s">
        <v>1533</v>
      </c>
      <c r="E733" s="8" t="s">
        <v>851</v>
      </c>
      <c r="F733" t="str">
        <f>IF(COUNTIF('Healthy (TIAB)'!A733:A1627, B733) &gt; 0, "Yes", "No")</f>
        <v>No</v>
      </c>
    </row>
    <row r="734" spans="1:6" ht="32" x14ac:dyDescent="0.2">
      <c r="A734" s="8">
        <v>1992</v>
      </c>
      <c r="B734" s="8">
        <v>1328817</v>
      </c>
      <c r="C734" s="9">
        <f>HYPERLINK(_xlfn.CONCAT("https://pubmed.ncbi.nlm.nih.gov/",B734), B734)</f>
        <v>1328817</v>
      </c>
      <c r="D734" s="10" t="s">
        <v>1534</v>
      </c>
      <c r="E734" s="8" t="s">
        <v>1025</v>
      </c>
      <c r="F734" t="str">
        <f>IF(COUNTIF('Healthy (TIAB)'!A734:A1628, B734) &gt; 0, "Yes", "No")</f>
        <v>No</v>
      </c>
    </row>
    <row r="735" spans="1:6" ht="32" x14ac:dyDescent="0.2">
      <c r="A735" s="8">
        <v>1992</v>
      </c>
      <c r="B735" s="8">
        <v>1319109</v>
      </c>
      <c r="C735" s="9">
        <f>HYPERLINK(_xlfn.CONCAT("https://pubmed.ncbi.nlm.nih.gov/",B735), B735)</f>
        <v>1319109</v>
      </c>
      <c r="D735" s="10" t="s">
        <v>1535</v>
      </c>
      <c r="E735" s="8" t="s">
        <v>887</v>
      </c>
      <c r="F735" t="str">
        <f>IF(COUNTIF('Healthy (TIAB)'!A735:A1629, B735) &gt; 0, "Yes", "No")</f>
        <v>No</v>
      </c>
    </row>
    <row r="736" spans="1:6" ht="32" x14ac:dyDescent="0.2">
      <c r="A736" s="8">
        <v>1992</v>
      </c>
      <c r="B736" s="8">
        <v>1390587</v>
      </c>
      <c r="C736" s="9">
        <f>HYPERLINK(_xlfn.CONCAT("https://pubmed.ncbi.nlm.nih.gov/",B736), B736)</f>
        <v>1390587</v>
      </c>
      <c r="D736" s="10" t="s">
        <v>1536</v>
      </c>
      <c r="E736" s="8" t="s">
        <v>856</v>
      </c>
      <c r="F736" t="str">
        <f>IF(COUNTIF('Healthy (TIAB)'!A736:A1630, B736) &gt; 0, "Yes", "No")</f>
        <v>No</v>
      </c>
    </row>
    <row r="737" spans="1:6" ht="16" x14ac:dyDescent="0.2">
      <c r="A737" s="8">
        <v>1992</v>
      </c>
      <c r="B737" s="8">
        <v>1398503</v>
      </c>
      <c r="C737" s="9">
        <f>HYPERLINK(_xlfn.CONCAT("https://pubmed.ncbi.nlm.nih.gov/",B737), B737)</f>
        <v>1398503</v>
      </c>
      <c r="D737" s="10" t="s">
        <v>1537</v>
      </c>
      <c r="E737" s="8" t="s">
        <v>1242</v>
      </c>
      <c r="F737" t="str">
        <f>IF(COUNTIF('Healthy (TIAB)'!A737:A1631, B737) &gt; 0, "Yes", "No")</f>
        <v>No</v>
      </c>
    </row>
    <row r="738" spans="1:6" ht="32" x14ac:dyDescent="0.2">
      <c r="A738" s="8">
        <v>1991</v>
      </c>
      <c r="B738" s="8">
        <v>1826986</v>
      </c>
      <c r="C738" s="9">
        <f>HYPERLINK(_xlfn.CONCAT("https://pubmed.ncbi.nlm.nih.gov/",B738), B738)</f>
        <v>1826986</v>
      </c>
      <c r="D738" s="10" t="s">
        <v>1538</v>
      </c>
      <c r="E738" s="8" t="s">
        <v>1242</v>
      </c>
      <c r="F738" t="str">
        <f>IF(COUNTIF('Healthy (TIAB)'!A738:A1632, B738) &gt; 0, "Yes", "No")</f>
        <v>No</v>
      </c>
    </row>
    <row r="739" spans="1:6" ht="16" x14ac:dyDescent="0.2">
      <c r="A739" s="8">
        <v>1991</v>
      </c>
      <c r="B739" s="8">
        <v>1861924</v>
      </c>
      <c r="C739" s="9">
        <f>HYPERLINK(_xlfn.CONCAT("https://pubmed.ncbi.nlm.nih.gov/",B739), B739)</f>
        <v>1861924</v>
      </c>
      <c r="D739" s="10" t="s">
        <v>1539</v>
      </c>
      <c r="E739" s="8" t="s">
        <v>845</v>
      </c>
      <c r="F739" t="str">
        <f>IF(COUNTIF('Healthy (TIAB)'!A739:A1633, B739) &gt; 0, "Yes", "No")</f>
        <v>No</v>
      </c>
    </row>
    <row r="740" spans="1:6" ht="16" x14ac:dyDescent="0.2">
      <c r="A740" s="8">
        <v>1991</v>
      </c>
      <c r="B740" s="8">
        <v>1832701</v>
      </c>
      <c r="C740" s="9">
        <f>HYPERLINK(_xlfn.CONCAT("https://pubmed.ncbi.nlm.nih.gov/",B740), B740)</f>
        <v>1832701</v>
      </c>
      <c r="D740" s="10" t="s">
        <v>1540</v>
      </c>
      <c r="E740" s="8" t="s">
        <v>853</v>
      </c>
      <c r="F740" t="str">
        <f>IF(COUNTIF('Healthy (TIAB)'!A740:A1634, B740) &gt; 0, "Yes", "No")</f>
        <v>No</v>
      </c>
    </row>
    <row r="741" spans="1:6" ht="16" x14ac:dyDescent="0.2">
      <c r="A741" s="8">
        <v>1991</v>
      </c>
      <c r="B741" s="8">
        <v>2065040</v>
      </c>
      <c r="C741" s="9">
        <f>HYPERLINK(_xlfn.CONCAT("https://pubmed.ncbi.nlm.nih.gov/",B741), B741)</f>
        <v>2065040</v>
      </c>
      <c r="D741" s="10" t="s">
        <v>1541</v>
      </c>
      <c r="E741" s="8" t="s">
        <v>845</v>
      </c>
      <c r="F741" t="str">
        <f>IF(COUNTIF('Healthy (TIAB)'!A741:A1635, B741) &gt; 0, "Yes", "No")</f>
        <v>No</v>
      </c>
    </row>
    <row r="742" spans="1:6" ht="16" x14ac:dyDescent="0.2">
      <c r="A742" s="8">
        <v>1991</v>
      </c>
      <c r="B742" s="8">
        <v>1831755</v>
      </c>
      <c r="C742" s="9">
        <f>HYPERLINK(_xlfn.CONCAT("https://pubmed.ncbi.nlm.nih.gov/",B742), B742)</f>
        <v>1831755</v>
      </c>
      <c r="D742" s="10" t="s">
        <v>1542</v>
      </c>
      <c r="E742" s="8" t="s">
        <v>899</v>
      </c>
      <c r="F742" t="str">
        <f>IF(COUNTIF('Healthy (TIAB)'!A742:A1636, B742) &gt; 0, "Yes", "No")</f>
        <v>No</v>
      </c>
    </row>
    <row r="743" spans="1:6" ht="32" x14ac:dyDescent="0.2">
      <c r="A743" s="8">
        <v>1991</v>
      </c>
      <c r="B743" s="8">
        <v>2000816</v>
      </c>
      <c r="C743" s="9">
        <f>HYPERLINK(_xlfn.CONCAT("https://pubmed.ncbi.nlm.nih.gov/",B743), B743)</f>
        <v>2000816</v>
      </c>
      <c r="D743" s="10" t="s">
        <v>1543</v>
      </c>
      <c r="E743" s="8" t="s">
        <v>899</v>
      </c>
      <c r="F743" t="str">
        <f>IF(COUNTIF('Healthy (TIAB)'!A743:A1637, B743) &gt; 0, "Yes", "No")</f>
        <v>No</v>
      </c>
    </row>
    <row r="744" spans="1:6" ht="32" x14ac:dyDescent="0.2">
      <c r="A744" s="8">
        <v>1991</v>
      </c>
      <c r="B744" s="8">
        <v>1828336</v>
      </c>
      <c r="C744" s="9">
        <f>HYPERLINK(_xlfn.CONCAT("https://pubmed.ncbi.nlm.nih.gov/",B744), B744)</f>
        <v>1828336</v>
      </c>
      <c r="D744" s="10" t="s">
        <v>1544</v>
      </c>
      <c r="E744" s="8" t="s">
        <v>845</v>
      </c>
      <c r="F744" t="str">
        <f>IF(COUNTIF('Healthy (TIAB)'!A744:A1638, B744) &gt; 0, "Yes", "No")</f>
        <v>No</v>
      </c>
    </row>
    <row r="745" spans="1:6" ht="32" x14ac:dyDescent="0.2">
      <c r="A745" s="8">
        <v>1991</v>
      </c>
      <c r="B745" s="8">
        <v>1989427</v>
      </c>
      <c r="C745" s="9">
        <f>HYPERLINK(_xlfn.CONCAT("https://pubmed.ncbi.nlm.nih.gov/",B745), B745)</f>
        <v>1989427</v>
      </c>
      <c r="D745" s="10" t="s">
        <v>1545</v>
      </c>
      <c r="E745" s="8" t="s">
        <v>943</v>
      </c>
      <c r="F745" t="str">
        <f>IF(COUNTIF('Healthy (TIAB)'!A745:A1639, B745) &gt; 0, "Yes", "No")</f>
        <v>No</v>
      </c>
    </row>
    <row r="746" spans="1:6" ht="32" x14ac:dyDescent="0.2">
      <c r="A746" s="8">
        <v>1991</v>
      </c>
      <c r="B746" s="8">
        <v>1987991</v>
      </c>
      <c r="C746" s="9">
        <f>HYPERLINK(_xlfn.CONCAT("https://pubmed.ncbi.nlm.nih.gov/",B746), B746)</f>
        <v>1987991</v>
      </c>
      <c r="D746" s="10" t="s">
        <v>205</v>
      </c>
      <c r="E746" s="8" t="s">
        <v>1297</v>
      </c>
      <c r="F746" t="str">
        <f>IF(COUNTIF('Healthy (TIAB)'!A746:A1640, B746) &gt; 0, "Yes", "No")</f>
        <v>No</v>
      </c>
    </row>
    <row r="747" spans="1:6" ht="16" x14ac:dyDescent="0.2">
      <c r="A747" s="8">
        <v>1991</v>
      </c>
      <c r="B747" s="8">
        <v>1888238</v>
      </c>
      <c r="C747" s="9">
        <f>HYPERLINK(_xlfn.CONCAT("https://pubmed.ncbi.nlm.nih.gov/",B747), B747)</f>
        <v>1888238</v>
      </c>
      <c r="D747" s="10" t="s">
        <v>1546</v>
      </c>
      <c r="E747" s="8" t="s">
        <v>1287</v>
      </c>
      <c r="F747" t="str">
        <f>IF(COUNTIF('Healthy (TIAB)'!A747:A1641, B747) &gt; 0, "Yes", "No")</f>
        <v>No</v>
      </c>
    </row>
    <row r="748" spans="1:6" ht="16" x14ac:dyDescent="0.2">
      <c r="A748" s="8">
        <v>1990</v>
      </c>
      <c r="B748" s="8">
        <v>2222942</v>
      </c>
      <c r="C748" s="9">
        <f>HYPERLINK(_xlfn.CONCAT("https://pubmed.ncbi.nlm.nih.gov/",B748), B748)</f>
        <v>2222942</v>
      </c>
      <c r="D748" s="10" t="s">
        <v>1547</v>
      </c>
      <c r="E748" s="8" t="s">
        <v>887</v>
      </c>
      <c r="F748" t="str">
        <f>IF(COUNTIF('Healthy (TIAB)'!A748:A1642, B748) &gt; 0, "Yes", "No")</f>
        <v>No</v>
      </c>
    </row>
    <row r="749" spans="1:6" ht="16" x14ac:dyDescent="0.2">
      <c r="A749" s="8">
        <v>1990</v>
      </c>
      <c r="B749" s="8">
        <v>2141757</v>
      </c>
      <c r="C749" s="9">
        <f>HYPERLINK(_xlfn.CONCAT("https://pubmed.ncbi.nlm.nih.gov/",B749), B749)</f>
        <v>2141757</v>
      </c>
      <c r="D749" s="10" t="s">
        <v>203</v>
      </c>
      <c r="E749" s="8" t="s">
        <v>850</v>
      </c>
      <c r="F749" t="str">
        <f>IF(COUNTIF('Healthy (TIAB)'!A749:A1643, B749) &gt; 0, "Yes", "No")</f>
        <v>No</v>
      </c>
    </row>
    <row r="750" spans="1:6" ht="16" x14ac:dyDescent="0.2">
      <c r="A750" s="8">
        <v>1990</v>
      </c>
      <c r="B750" s="8">
        <v>2309646</v>
      </c>
      <c r="C750" s="9">
        <f>HYPERLINK(_xlfn.CONCAT("https://pubmed.ncbi.nlm.nih.gov/",B750), B750)</f>
        <v>2309646</v>
      </c>
      <c r="D750" s="10" t="s">
        <v>1548</v>
      </c>
      <c r="E750" s="8" t="s">
        <v>1467</v>
      </c>
      <c r="F750" t="str">
        <f>IF(COUNTIF('Healthy (TIAB)'!A750:A1644, B750) &gt; 0, "Yes", "No")</f>
        <v>No</v>
      </c>
    </row>
    <row r="751" spans="1:6" ht="32" x14ac:dyDescent="0.2">
      <c r="A751" s="8">
        <v>1990</v>
      </c>
      <c r="B751" s="8">
        <v>2239719</v>
      </c>
      <c r="C751" s="9">
        <f>HYPERLINK(_xlfn.CONCAT("https://pubmed.ncbi.nlm.nih.gov/",B751), B751)</f>
        <v>2239719</v>
      </c>
      <c r="D751" s="10" t="s">
        <v>1549</v>
      </c>
      <c r="E751" s="8" t="s">
        <v>853</v>
      </c>
      <c r="F751" t="str">
        <f>IF(COUNTIF('Healthy (TIAB)'!A751:A1645, B751) &gt; 0, "Yes", "No")</f>
        <v>No</v>
      </c>
    </row>
    <row r="752" spans="1:6" ht="16" x14ac:dyDescent="0.2">
      <c r="A752" s="8">
        <v>1990</v>
      </c>
      <c r="B752" s="8">
        <v>2137696</v>
      </c>
      <c r="C752" s="9">
        <f>HYPERLINK(_xlfn.CONCAT("https://pubmed.ncbi.nlm.nih.gov/",B752), B752)</f>
        <v>2137696</v>
      </c>
      <c r="D752" s="10" t="s">
        <v>1550</v>
      </c>
      <c r="E752" s="8" t="s">
        <v>851</v>
      </c>
      <c r="F752" t="str">
        <f>IF(COUNTIF('Healthy (TIAB)'!A752:A1646, B752) &gt; 0, "Yes", "No")</f>
        <v>No</v>
      </c>
    </row>
    <row r="753" spans="1:6" ht="32" x14ac:dyDescent="0.2">
      <c r="A753" s="8">
        <v>1990</v>
      </c>
      <c r="B753" s="8">
        <v>2146966</v>
      </c>
      <c r="C753" s="9">
        <f>HYPERLINK(_xlfn.CONCAT("https://pubmed.ncbi.nlm.nih.gov/",B753), B753)</f>
        <v>2146966</v>
      </c>
      <c r="D753" s="10" t="s">
        <v>1551</v>
      </c>
      <c r="E753" s="8" t="s">
        <v>1287</v>
      </c>
      <c r="F753" t="str">
        <f>IF(COUNTIF('Healthy (TIAB)'!A753:A1647, B753) &gt; 0, "Yes", "No")</f>
        <v>No</v>
      </c>
    </row>
    <row r="754" spans="1:6" ht="32" x14ac:dyDescent="0.2">
      <c r="A754" s="8">
        <v>1990</v>
      </c>
      <c r="B754" s="8">
        <v>2375788</v>
      </c>
      <c r="C754" s="9">
        <f>HYPERLINK(_xlfn.CONCAT("https://pubmed.ncbi.nlm.nih.gov/",B754), B754)</f>
        <v>2375788</v>
      </c>
      <c r="D754" s="10" t="s">
        <v>1552</v>
      </c>
      <c r="E754" s="8" t="s">
        <v>899</v>
      </c>
      <c r="F754" t="str">
        <f>IF(COUNTIF('Healthy (TIAB)'!A754:A1648, B754) &gt; 0, "Yes", "No")</f>
        <v>No</v>
      </c>
    </row>
    <row r="755" spans="1:6" ht="32" x14ac:dyDescent="0.2">
      <c r="A755" s="8">
        <v>1990</v>
      </c>
      <c r="B755" s="8">
        <v>1971991</v>
      </c>
      <c r="C755" s="9">
        <f>HYPERLINK(_xlfn.CONCAT("https://pubmed.ncbi.nlm.nih.gov/",B755), B755)</f>
        <v>1971991</v>
      </c>
      <c r="D755" s="10" t="s">
        <v>1553</v>
      </c>
      <c r="E755" s="8" t="s">
        <v>887</v>
      </c>
      <c r="F755" t="str">
        <f>IF(COUNTIF('Healthy (TIAB)'!A755:A1649, B755) &gt; 0, "Yes", "No")</f>
        <v>No</v>
      </c>
    </row>
    <row r="756" spans="1:6" ht="16" x14ac:dyDescent="0.2">
      <c r="A756" s="8">
        <v>1990</v>
      </c>
      <c r="B756" s="8">
        <v>2147175</v>
      </c>
      <c r="C756" s="9">
        <f>HYPERLINK(_xlfn.CONCAT("https://pubmed.ncbi.nlm.nih.gov/",B756), B756)</f>
        <v>2147175</v>
      </c>
      <c r="D756" s="10" t="s">
        <v>1554</v>
      </c>
      <c r="E756" s="8" t="s">
        <v>878</v>
      </c>
      <c r="F756" t="str">
        <f>IF(COUNTIF('Healthy (TIAB)'!A756:A1650, B756) &gt; 0, "Yes", "No")</f>
        <v>No</v>
      </c>
    </row>
    <row r="757" spans="1:6" ht="16" x14ac:dyDescent="0.2">
      <c r="A757" s="8">
        <v>1990</v>
      </c>
      <c r="B757" s="8">
        <v>2201495</v>
      </c>
      <c r="C757" s="9">
        <f>HYPERLINK(_xlfn.CONCAT("https://pubmed.ncbi.nlm.nih.gov/",B757), B757)</f>
        <v>2201495</v>
      </c>
      <c r="D757" s="10" t="s">
        <v>1555</v>
      </c>
      <c r="E757" s="8" t="s">
        <v>1434</v>
      </c>
      <c r="F757" t="str">
        <f>IF(COUNTIF('Healthy (TIAB)'!A757:A1651, B757) &gt; 0, "Yes", "No")</f>
        <v>No</v>
      </c>
    </row>
    <row r="758" spans="1:6" ht="16" x14ac:dyDescent="0.2">
      <c r="A758" s="8">
        <v>1990</v>
      </c>
      <c r="B758" s="8">
        <v>2209315</v>
      </c>
      <c r="C758" s="9">
        <f>HYPERLINK(_xlfn.CONCAT("https://pubmed.ncbi.nlm.nih.gov/",B758), B758)</f>
        <v>2209315</v>
      </c>
      <c r="D758" s="10" t="s">
        <v>1556</v>
      </c>
      <c r="E758" s="8" t="s">
        <v>887</v>
      </c>
      <c r="F758" t="str">
        <f>IF(COUNTIF('Healthy (TIAB)'!A758:A1652, B758) &gt; 0, "Yes", "No")</f>
        <v>No</v>
      </c>
    </row>
    <row r="759" spans="1:6" ht="16" x14ac:dyDescent="0.2">
      <c r="A759" s="8">
        <v>1990</v>
      </c>
      <c r="B759" s="8">
        <v>2240382</v>
      </c>
      <c r="C759" s="9">
        <f>HYPERLINK(_xlfn.CONCAT("https://pubmed.ncbi.nlm.nih.gov/",B759), B759)</f>
        <v>2240382</v>
      </c>
      <c r="D759" s="10" t="s">
        <v>1557</v>
      </c>
      <c r="E759" s="8" t="s">
        <v>869</v>
      </c>
      <c r="F759" t="str">
        <f>IF(COUNTIF('Healthy (TIAB)'!A759:A1653, B759) &gt; 0, "Yes", "No")</f>
        <v>No</v>
      </c>
    </row>
    <row r="760" spans="1:6" ht="32" x14ac:dyDescent="0.2">
      <c r="A760" s="8">
        <v>1990</v>
      </c>
      <c r="B760" s="8">
        <v>2239789</v>
      </c>
      <c r="C760" s="9">
        <f>HYPERLINK(_xlfn.CONCAT("https://pubmed.ncbi.nlm.nih.gov/",B760), B760)</f>
        <v>2239789</v>
      </c>
      <c r="D760" s="10" t="s">
        <v>1558</v>
      </c>
      <c r="E760" s="8" t="s">
        <v>851</v>
      </c>
      <c r="F760" t="str">
        <f>IF(COUNTIF('Healthy (TIAB)'!A760:A1654, B760) &gt; 0, "Yes", "No")</f>
        <v>No</v>
      </c>
    </row>
    <row r="761" spans="1:6" ht="32" x14ac:dyDescent="0.2">
      <c r="A761" s="8">
        <v>1990</v>
      </c>
      <c r="B761" s="8">
        <v>2129353</v>
      </c>
      <c r="C761" s="9">
        <f>HYPERLINK(_xlfn.CONCAT("https://pubmed.ncbi.nlm.nih.gov/",B761), B761)</f>
        <v>2129353</v>
      </c>
      <c r="D761" s="10" t="s">
        <v>1559</v>
      </c>
      <c r="E761" s="8" t="s">
        <v>1136</v>
      </c>
      <c r="F761" t="str">
        <f>IF(COUNTIF('Healthy (TIAB)'!A761:A1655, B761) &gt; 0, "Yes", "No")</f>
        <v>No</v>
      </c>
    </row>
    <row r="762" spans="1:6" ht="32" x14ac:dyDescent="0.2">
      <c r="A762" s="8">
        <v>1990</v>
      </c>
      <c r="B762" s="8">
        <v>2383918</v>
      </c>
      <c r="C762" s="9">
        <f>HYPERLINK(_xlfn.CONCAT("https://pubmed.ncbi.nlm.nih.gov/",B762), B762)</f>
        <v>2383918</v>
      </c>
      <c r="D762" s="10" t="s">
        <v>1560</v>
      </c>
      <c r="E762" s="8" t="s">
        <v>887</v>
      </c>
      <c r="F762" t="str">
        <f>IF(COUNTIF('Healthy (TIAB)'!A762:A1656, B762) &gt; 0, "Yes", "No")</f>
        <v>No</v>
      </c>
    </row>
    <row r="763" spans="1:6" ht="32" x14ac:dyDescent="0.2">
      <c r="A763" s="8">
        <v>1990</v>
      </c>
      <c r="B763" s="8">
        <v>2297349</v>
      </c>
      <c r="C763" s="9">
        <f>HYPERLINK(_xlfn.CONCAT("https://pubmed.ncbi.nlm.nih.gov/",B763), B763)</f>
        <v>2297349</v>
      </c>
      <c r="D763" s="10" t="s">
        <v>1561</v>
      </c>
      <c r="E763" s="8" t="s">
        <v>887</v>
      </c>
      <c r="F763" t="str">
        <f>IF(COUNTIF('Healthy (TIAB)'!A763:A1657, B763) &gt; 0, "Yes", "No")</f>
        <v>No</v>
      </c>
    </row>
    <row r="764" spans="1:6" ht="16" x14ac:dyDescent="0.2">
      <c r="A764" s="8">
        <v>1990</v>
      </c>
      <c r="B764" s="8">
        <v>2137803</v>
      </c>
      <c r="C764" s="9">
        <f>HYPERLINK(_xlfn.CONCAT("https://pubmed.ncbi.nlm.nih.gov/",B764), B764)</f>
        <v>2137803</v>
      </c>
      <c r="D764" s="10" t="s">
        <v>201</v>
      </c>
      <c r="E764" s="8" t="s">
        <v>1366</v>
      </c>
      <c r="F764" t="str">
        <f>IF(COUNTIF('Healthy (TIAB)'!A764:A1658, B764) &gt; 0, "Yes", "No")</f>
        <v>No</v>
      </c>
    </row>
    <row r="765" spans="1:6" ht="16" x14ac:dyDescent="0.2">
      <c r="A765" s="8">
        <v>1990</v>
      </c>
      <c r="B765" s="8">
        <v>2403586</v>
      </c>
      <c r="C765" s="9">
        <f>HYPERLINK(_xlfn.CONCAT("https://pubmed.ncbi.nlm.nih.gov/",B765), B765)</f>
        <v>2403586</v>
      </c>
      <c r="D765" s="10" t="s">
        <v>1562</v>
      </c>
      <c r="E765" s="8" t="s">
        <v>850</v>
      </c>
      <c r="F765" t="str">
        <f>IF(COUNTIF('Healthy (TIAB)'!A765:A1659, B765) &gt; 0, "Yes", "No")</f>
        <v>No</v>
      </c>
    </row>
    <row r="766" spans="1:6" ht="16" x14ac:dyDescent="0.2">
      <c r="A766" s="8">
        <v>1990</v>
      </c>
      <c r="B766" s="8">
        <v>2285385</v>
      </c>
      <c r="C766" s="9">
        <f>HYPERLINK(_xlfn.CONCAT("https://pubmed.ncbi.nlm.nih.gov/",B766), B766)</f>
        <v>2285385</v>
      </c>
      <c r="D766" s="10" t="s">
        <v>1563</v>
      </c>
      <c r="E766" s="8" t="s">
        <v>850</v>
      </c>
      <c r="F766" t="str">
        <f>IF(COUNTIF('Healthy (TIAB)'!A766:A1660, B766) &gt; 0, "Yes", "No")</f>
        <v>No</v>
      </c>
    </row>
    <row r="767" spans="1:6" ht="32" x14ac:dyDescent="0.2">
      <c r="A767" s="8">
        <v>1990</v>
      </c>
      <c r="B767" s="8">
        <v>2181859</v>
      </c>
      <c r="C767" s="9">
        <f>HYPERLINK(_xlfn.CONCAT("https://pubmed.ncbi.nlm.nih.gov/",B767), B767)</f>
        <v>2181859</v>
      </c>
      <c r="D767" s="10" t="s">
        <v>1564</v>
      </c>
      <c r="E767" s="8" t="s">
        <v>1297</v>
      </c>
      <c r="F767" t="str">
        <f>IF(COUNTIF('Healthy (TIAB)'!A767:A1661, B767) &gt; 0, "Yes", "No")</f>
        <v>No</v>
      </c>
    </row>
    <row r="768" spans="1:6" ht="16" x14ac:dyDescent="0.2">
      <c r="A768" s="8">
        <v>1990</v>
      </c>
      <c r="B768" s="8">
        <v>2246608</v>
      </c>
      <c r="C768" s="9">
        <f>HYPERLINK(_xlfn.CONCAT("https://pubmed.ncbi.nlm.nih.gov/",B768), B768)</f>
        <v>2246608</v>
      </c>
      <c r="D768" s="10" t="s">
        <v>1565</v>
      </c>
      <c r="E768" s="8" t="s">
        <v>899</v>
      </c>
      <c r="F768" t="str">
        <f>IF(COUNTIF('Healthy (TIAB)'!A768:A1662, B768) &gt; 0, "Yes", "No")</f>
        <v>No</v>
      </c>
    </row>
    <row r="769" spans="1:6" ht="16" x14ac:dyDescent="0.2">
      <c r="A769" s="8">
        <v>1989</v>
      </c>
      <c r="B769" s="8">
        <v>2691812</v>
      </c>
      <c r="C769" s="9">
        <f>HYPERLINK(_xlfn.CONCAT("https://pubmed.ncbi.nlm.nih.gov/",B769), B769)</f>
        <v>2691812</v>
      </c>
      <c r="D769" s="10" t="s">
        <v>1566</v>
      </c>
      <c r="E769" s="8" t="s">
        <v>845</v>
      </c>
      <c r="F769" t="str">
        <f>IF(COUNTIF('Healthy (TIAB)'!A769:A1663, B769) &gt; 0, "Yes", "No")</f>
        <v>No</v>
      </c>
    </row>
    <row r="770" spans="1:6" ht="32" x14ac:dyDescent="0.2">
      <c r="A770" s="8">
        <v>1989</v>
      </c>
      <c r="B770" s="8">
        <v>2660319</v>
      </c>
      <c r="C770" s="9">
        <f>HYPERLINK(_xlfn.CONCAT("https://pubmed.ncbi.nlm.nih.gov/",B770), B770)</f>
        <v>2660319</v>
      </c>
      <c r="D770" s="10" t="s">
        <v>1567</v>
      </c>
      <c r="E770" s="8" t="s">
        <v>899</v>
      </c>
      <c r="F770" t="str">
        <f>IF(COUNTIF('Healthy (TIAB)'!A770:A1664, B770) &gt; 0, "Yes", "No")</f>
        <v>No</v>
      </c>
    </row>
    <row r="771" spans="1:6" ht="32" x14ac:dyDescent="0.2">
      <c r="A771" s="8">
        <v>1989</v>
      </c>
      <c r="B771" s="8">
        <v>2706043</v>
      </c>
      <c r="C771" s="9">
        <f>HYPERLINK(_xlfn.CONCAT("https://pubmed.ncbi.nlm.nih.gov/",B771), B771)</f>
        <v>2706043</v>
      </c>
      <c r="D771" s="10" t="s">
        <v>1568</v>
      </c>
      <c r="E771" s="8" t="s">
        <v>887</v>
      </c>
      <c r="F771" t="str">
        <f>IF(COUNTIF('Healthy (TIAB)'!A771:A1665, B771) &gt; 0, "Yes", "No")</f>
        <v>No</v>
      </c>
    </row>
    <row r="772" spans="1:6" ht="16" x14ac:dyDescent="0.2">
      <c r="A772" s="8">
        <v>1989</v>
      </c>
      <c r="B772" s="8">
        <v>2551411</v>
      </c>
      <c r="C772" s="9">
        <f>HYPERLINK(_xlfn.CONCAT("https://pubmed.ncbi.nlm.nih.gov/",B772), B772)</f>
        <v>2551411</v>
      </c>
      <c r="D772" s="10" t="s">
        <v>1569</v>
      </c>
      <c r="E772" s="8" t="s">
        <v>887</v>
      </c>
      <c r="F772" t="str">
        <f>IF(COUNTIF('Healthy (TIAB)'!A772:A1666, B772) &gt; 0, "Yes", "No")</f>
        <v>No</v>
      </c>
    </row>
    <row r="773" spans="1:6" ht="16" x14ac:dyDescent="0.2">
      <c r="A773" s="8">
        <v>1989</v>
      </c>
      <c r="B773" s="8">
        <v>2692571</v>
      </c>
      <c r="C773" s="9">
        <f>HYPERLINK(_xlfn.CONCAT("https://pubmed.ncbi.nlm.nih.gov/",B773), B773)</f>
        <v>2692571</v>
      </c>
      <c r="D773" s="10" t="s">
        <v>1570</v>
      </c>
      <c r="E773" s="8" t="s">
        <v>1328</v>
      </c>
      <c r="F773" t="str">
        <f>IF(COUNTIF('Healthy (TIAB)'!A773:A1667, B773) &gt; 0, "Yes", "No")</f>
        <v>No</v>
      </c>
    </row>
    <row r="774" spans="1:6" ht="32" x14ac:dyDescent="0.2">
      <c r="A774" s="8">
        <v>1989</v>
      </c>
      <c r="B774" s="8">
        <v>2685599</v>
      </c>
      <c r="C774" s="9">
        <f>HYPERLINK(_xlfn.CONCAT("https://pubmed.ncbi.nlm.nih.gov/",B774), B774)</f>
        <v>2685599</v>
      </c>
      <c r="D774" s="10" t="s">
        <v>1571</v>
      </c>
      <c r="E774" s="8" t="s">
        <v>851</v>
      </c>
      <c r="F774" t="str">
        <f>IF(COUNTIF('Healthy (TIAB)'!A774:A1668, B774) &gt; 0, "Yes", "No")</f>
        <v>No</v>
      </c>
    </row>
    <row r="775" spans="1:6" ht="32" x14ac:dyDescent="0.2">
      <c r="A775" s="8">
        <v>1989</v>
      </c>
      <c r="B775" s="8">
        <v>2707115</v>
      </c>
      <c r="C775" s="9">
        <f>HYPERLINK(_xlfn.CONCAT("https://pubmed.ncbi.nlm.nih.gov/",B775), B775)</f>
        <v>2707115</v>
      </c>
      <c r="D775" s="10" t="s">
        <v>1572</v>
      </c>
      <c r="E775" s="8" t="s">
        <v>851</v>
      </c>
      <c r="F775" t="str">
        <f>IF(COUNTIF('Healthy (TIAB)'!A775:A1669, B775) &gt; 0, "Yes", "No")</f>
        <v>No</v>
      </c>
    </row>
    <row r="776" spans="1:6" ht="32" x14ac:dyDescent="0.2">
      <c r="A776" s="8">
        <v>1989</v>
      </c>
      <c r="B776" s="8">
        <v>2694923</v>
      </c>
      <c r="C776" s="9">
        <f>HYPERLINK(_xlfn.CONCAT("https://pubmed.ncbi.nlm.nih.gov/",B776), B776)</f>
        <v>2694923</v>
      </c>
      <c r="D776" s="10" t="s">
        <v>410</v>
      </c>
      <c r="E776" s="8" t="s">
        <v>862</v>
      </c>
      <c r="F776" t="str">
        <f>IF(COUNTIF('Healthy (TIAB)'!A776:A1670, B776) &gt; 0, "Yes", "No")</f>
        <v>No</v>
      </c>
    </row>
    <row r="777" spans="1:6" ht="32" x14ac:dyDescent="0.2">
      <c r="A777" s="8">
        <v>1989</v>
      </c>
      <c r="B777" s="8">
        <v>2541665</v>
      </c>
      <c r="C777" s="9">
        <f>HYPERLINK(_xlfn.CONCAT("https://pubmed.ncbi.nlm.nih.gov/",B777), B777)</f>
        <v>2541665</v>
      </c>
      <c r="D777" s="10" t="s">
        <v>1573</v>
      </c>
      <c r="E777" s="8" t="s">
        <v>887</v>
      </c>
      <c r="F777" t="str">
        <f>IF(COUNTIF('Healthy (TIAB)'!A777:A1671, B777) &gt; 0, "Yes", "No")</f>
        <v>No</v>
      </c>
    </row>
    <row r="778" spans="1:6" ht="32" x14ac:dyDescent="0.2">
      <c r="A778" s="8">
        <v>1989</v>
      </c>
      <c r="B778" s="8">
        <v>2497720</v>
      </c>
      <c r="C778" s="9">
        <f>HYPERLINK(_xlfn.CONCAT("https://pubmed.ncbi.nlm.nih.gov/",B778), B778)</f>
        <v>2497720</v>
      </c>
      <c r="D778" s="10" t="s">
        <v>1574</v>
      </c>
      <c r="E778" s="8" t="s">
        <v>893</v>
      </c>
      <c r="F778" t="str">
        <f>IF(COUNTIF('Healthy (TIAB)'!A778:A1672, B778) &gt; 0, "Yes", "No")</f>
        <v>No</v>
      </c>
    </row>
    <row r="779" spans="1:6" ht="16" x14ac:dyDescent="0.2">
      <c r="A779" s="8">
        <v>1989</v>
      </c>
      <c r="B779" s="8">
        <v>2542722</v>
      </c>
      <c r="C779" s="9">
        <f>HYPERLINK(_xlfn.CONCAT("https://pubmed.ncbi.nlm.nih.gov/",B779), B779)</f>
        <v>2542722</v>
      </c>
      <c r="D779" s="10" t="s">
        <v>41</v>
      </c>
      <c r="E779" s="8" t="s">
        <v>1025</v>
      </c>
      <c r="F779" t="str">
        <f>IF(COUNTIF('Healthy (TIAB)'!A779:A1673, B779) &gt; 0, "Yes", "No")</f>
        <v>No</v>
      </c>
    </row>
    <row r="780" spans="1:6" ht="32" x14ac:dyDescent="0.2">
      <c r="A780" s="8">
        <v>1989</v>
      </c>
      <c r="B780" s="8">
        <v>2620780</v>
      </c>
      <c r="C780" s="9">
        <f>HYPERLINK(_xlfn.CONCAT("https://pubmed.ncbi.nlm.nih.gov/",B780), B780)</f>
        <v>2620780</v>
      </c>
      <c r="D780" s="10" t="s">
        <v>1575</v>
      </c>
      <c r="E780" s="8" t="s">
        <v>1025</v>
      </c>
      <c r="F780" t="str">
        <f>IF(COUNTIF('Healthy (TIAB)'!A780:A1674, B780) &gt; 0, "Yes", "No")</f>
        <v>No</v>
      </c>
    </row>
    <row r="781" spans="1:6" ht="16" x14ac:dyDescent="0.2">
      <c r="A781" s="8">
        <v>1989</v>
      </c>
      <c r="B781" s="8">
        <v>2492785</v>
      </c>
      <c r="C781" s="9">
        <f>HYPERLINK(_xlfn.CONCAT("https://pubmed.ncbi.nlm.nih.gov/",B781), B781)</f>
        <v>2492785</v>
      </c>
      <c r="D781" s="10" t="s">
        <v>1576</v>
      </c>
      <c r="E781" s="8" t="s">
        <v>1016</v>
      </c>
      <c r="F781" t="str">
        <f>IF(COUNTIF('Healthy (TIAB)'!A781:A1675, B781) &gt; 0, "Yes", "No")</f>
        <v>No</v>
      </c>
    </row>
    <row r="782" spans="1:6" ht="32" x14ac:dyDescent="0.2">
      <c r="A782" s="8">
        <v>1989</v>
      </c>
      <c r="B782" s="8">
        <v>2677610</v>
      </c>
      <c r="C782" s="9">
        <f>HYPERLINK(_xlfn.CONCAT("https://pubmed.ncbi.nlm.nih.gov/",B782), B782)</f>
        <v>2677610</v>
      </c>
      <c r="D782" s="10" t="s">
        <v>43</v>
      </c>
      <c r="E782" s="8" t="s">
        <v>853</v>
      </c>
      <c r="F782" t="str">
        <f>IF(COUNTIF('Healthy (TIAB)'!A782:A1676, B782) &gt; 0, "Yes", "No")</f>
        <v>No</v>
      </c>
    </row>
    <row r="783" spans="1:6" ht="32" x14ac:dyDescent="0.2">
      <c r="A783" s="8">
        <v>1989</v>
      </c>
      <c r="B783" s="8">
        <v>2683921</v>
      </c>
      <c r="C783" s="9">
        <f>HYPERLINK(_xlfn.CONCAT("https://pubmed.ncbi.nlm.nih.gov/",B783), B783)</f>
        <v>2683921</v>
      </c>
      <c r="D783" s="10" t="s">
        <v>1577</v>
      </c>
      <c r="E783" s="8" t="s">
        <v>1136</v>
      </c>
      <c r="F783" t="str">
        <f>IF(COUNTIF('Healthy (TIAB)'!A783:A1677, B783) &gt; 0, "Yes", "No")</f>
        <v>No</v>
      </c>
    </row>
    <row r="784" spans="1:6" ht="32" x14ac:dyDescent="0.2">
      <c r="A784" s="8">
        <v>1989</v>
      </c>
      <c r="B784" s="8">
        <v>2669667</v>
      </c>
      <c r="C784" s="9">
        <f>HYPERLINK(_xlfn.CONCAT("https://pubmed.ncbi.nlm.nih.gov/",B784), B784)</f>
        <v>2669667</v>
      </c>
      <c r="D784" s="10" t="s">
        <v>1578</v>
      </c>
      <c r="E784" s="8" t="s">
        <v>850</v>
      </c>
      <c r="F784" t="str">
        <f>IF(COUNTIF('Healthy (TIAB)'!A784:A1678, B784) &gt; 0, "Yes", "No")</f>
        <v>No</v>
      </c>
    </row>
    <row r="785" spans="1:6" ht="16" x14ac:dyDescent="0.2">
      <c r="A785" s="8">
        <v>1989</v>
      </c>
      <c r="B785" s="8">
        <v>2811063</v>
      </c>
      <c r="C785" s="9">
        <f>HYPERLINK(_xlfn.CONCAT("https://pubmed.ncbi.nlm.nih.gov/",B785), B785)</f>
        <v>2811063</v>
      </c>
      <c r="D785" s="10" t="s">
        <v>1579</v>
      </c>
      <c r="E785" s="8" t="s">
        <v>1302</v>
      </c>
      <c r="F785" t="str">
        <f>IF(COUNTIF('Healthy (TIAB)'!A785:A1679, B785) &gt; 0, "Yes", "No")</f>
        <v>No</v>
      </c>
    </row>
    <row r="786" spans="1:6" ht="32" x14ac:dyDescent="0.2">
      <c r="A786" s="8">
        <v>1988</v>
      </c>
      <c r="B786" s="8">
        <v>3178928</v>
      </c>
      <c r="C786" s="9">
        <f>HYPERLINK(_xlfn.CONCAT("https://pubmed.ncbi.nlm.nih.gov/",B786), B786)</f>
        <v>3178928</v>
      </c>
      <c r="D786" s="10" t="s">
        <v>1580</v>
      </c>
      <c r="E786" s="8" t="s">
        <v>887</v>
      </c>
      <c r="F786" t="str">
        <f>IF(COUNTIF('Healthy (TIAB)'!A786:A1680, B786) &gt; 0, "Yes", "No")</f>
        <v>No</v>
      </c>
    </row>
    <row r="787" spans="1:6" ht="16" x14ac:dyDescent="0.2">
      <c r="A787" s="8">
        <v>1988</v>
      </c>
      <c r="B787" s="8">
        <v>2849682</v>
      </c>
      <c r="C787" s="9">
        <f>HYPERLINK(_xlfn.CONCAT("https://pubmed.ncbi.nlm.nih.gov/",B787), B787)</f>
        <v>2849682</v>
      </c>
      <c r="D787" s="10" t="s">
        <v>1581</v>
      </c>
      <c r="E787" s="8" t="s">
        <v>893</v>
      </c>
      <c r="F787" t="str">
        <f>IF(COUNTIF('Healthy (TIAB)'!A787:A1681, B787) &gt; 0, "Yes", "No")</f>
        <v>No</v>
      </c>
    </row>
    <row r="788" spans="1:6" ht="32" x14ac:dyDescent="0.2">
      <c r="A788" s="8">
        <v>1988</v>
      </c>
      <c r="B788" s="8">
        <v>3142242</v>
      </c>
      <c r="C788" s="9">
        <f>HYPERLINK(_xlfn.CONCAT("https://pubmed.ncbi.nlm.nih.gov/",B788), B788)</f>
        <v>3142242</v>
      </c>
      <c r="D788" s="10" t="s">
        <v>1582</v>
      </c>
      <c r="E788" s="8" t="s">
        <v>899</v>
      </c>
      <c r="F788" t="str">
        <f>IF(COUNTIF('Healthy (TIAB)'!A788:A1682, B788) &gt; 0, "Yes", "No")</f>
        <v>No</v>
      </c>
    </row>
    <row r="789" spans="1:6" ht="32" x14ac:dyDescent="0.2">
      <c r="A789" s="8">
        <v>1988</v>
      </c>
      <c r="B789" s="8">
        <v>3276185</v>
      </c>
      <c r="C789" s="9">
        <f>HYPERLINK(_xlfn.CONCAT("https://pubmed.ncbi.nlm.nih.gov/",B789), B789)</f>
        <v>3276185</v>
      </c>
      <c r="D789" s="10" t="s">
        <v>1583</v>
      </c>
      <c r="E789" s="8" t="s">
        <v>899</v>
      </c>
      <c r="F789" t="str">
        <f>IF(COUNTIF('Healthy (TIAB)'!A789:A1683, B789) &gt; 0, "Yes", "No")</f>
        <v>No</v>
      </c>
    </row>
    <row r="790" spans="1:6" ht="16" x14ac:dyDescent="0.2">
      <c r="A790" s="8">
        <v>1988</v>
      </c>
      <c r="B790" s="8">
        <v>2856058</v>
      </c>
      <c r="C790" s="9">
        <f>HYPERLINK(_xlfn.CONCAT("https://pubmed.ncbi.nlm.nih.gov/",B790), B790)</f>
        <v>2856058</v>
      </c>
      <c r="D790" s="10" t="s">
        <v>33</v>
      </c>
      <c r="E790" s="8" t="s">
        <v>1434</v>
      </c>
      <c r="F790" t="str">
        <f>IF(COUNTIF('Healthy (TIAB)'!A790:A1684, B790) &gt; 0, "Yes", "No")</f>
        <v>No</v>
      </c>
    </row>
    <row r="791" spans="1:6" ht="16" x14ac:dyDescent="0.2">
      <c r="A791" s="8">
        <v>1988</v>
      </c>
      <c r="B791" s="8">
        <v>3282462</v>
      </c>
      <c r="C791" s="9">
        <f>HYPERLINK(_xlfn.CONCAT("https://pubmed.ncbi.nlm.nih.gov/",B791), B791)</f>
        <v>3282462</v>
      </c>
      <c r="D791" s="10" t="s">
        <v>1584</v>
      </c>
      <c r="E791" s="8" t="s">
        <v>1002</v>
      </c>
      <c r="F791" t="str">
        <f>IF(COUNTIF('Healthy (TIAB)'!A791:A1685, B791) &gt; 0, "Yes", "No")</f>
        <v>No</v>
      </c>
    </row>
    <row r="792" spans="1:6" ht="32" x14ac:dyDescent="0.2">
      <c r="A792" s="8">
        <v>1988</v>
      </c>
      <c r="B792" s="8">
        <v>3379125</v>
      </c>
      <c r="C792" s="9">
        <f>HYPERLINK(_xlfn.CONCAT("https://pubmed.ncbi.nlm.nih.gov/",B792), B792)</f>
        <v>3379125</v>
      </c>
      <c r="D792" s="10" t="s">
        <v>1585</v>
      </c>
      <c r="E792" s="8" t="s">
        <v>851</v>
      </c>
      <c r="F792" t="str">
        <f>IF(COUNTIF('Healthy (TIAB)'!A792:A1686, B792) &gt; 0, "Yes", "No")</f>
        <v>No</v>
      </c>
    </row>
    <row r="793" spans="1:6" ht="16" x14ac:dyDescent="0.2">
      <c r="A793" s="8">
        <v>1988</v>
      </c>
      <c r="B793" s="8">
        <v>3181646</v>
      </c>
      <c r="C793" s="9">
        <f>HYPERLINK(_xlfn.CONCAT("https://pubmed.ncbi.nlm.nih.gov/",B793), B793)</f>
        <v>3181646</v>
      </c>
      <c r="D793" s="10" t="s">
        <v>1586</v>
      </c>
      <c r="E793" s="8" t="s">
        <v>1002</v>
      </c>
      <c r="F793" t="str">
        <f>IF(COUNTIF('Healthy (TIAB)'!A793:A1687, B793) &gt; 0, "Yes", "No")</f>
        <v>No</v>
      </c>
    </row>
    <row r="794" spans="1:6" ht="16" x14ac:dyDescent="0.2">
      <c r="A794" s="8">
        <v>1988</v>
      </c>
      <c r="B794" s="8">
        <v>3421209</v>
      </c>
      <c r="C794" s="9">
        <f>HYPERLINK(_xlfn.CONCAT("https://pubmed.ncbi.nlm.nih.gov/",B794), B794)</f>
        <v>3421209</v>
      </c>
      <c r="D794" s="10" t="s">
        <v>1587</v>
      </c>
      <c r="E794" s="8" t="s">
        <v>1236</v>
      </c>
      <c r="F794" t="str">
        <f>IF(COUNTIF('Healthy (TIAB)'!A794:A1688, B794) &gt; 0, "Yes", "No")</f>
        <v>No</v>
      </c>
    </row>
    <row r="795" spans="1:6" ht="32" x14ac:dyDescent="0.2">
      <c r="A795" s="8">
        <v>1988</v>
      </c>
      <c r="B795" s="8">
        <v>3071435</v>
      </c>
      <c r="C795" s="9">
        <f>HYPERLINK(_xlfn.CONCAT("https://pubmed.ncbi.nlm.nih.gov/",B795), B795)</f>
        <v>3071435</v>
      </c>
      <c r="D795" s="10" t="s">
        <v>1588</v>
      </c>
      <c r="E795" s="8" t="s">
        <v>856</v>
      </c>
      <c r="F795" t="str">
        <f>IF(COUNTIF('Healthy (TIAB)'!A795:A1689, B795) &gt; 0, "Yes", "No")</f>
        <v>No</v>
      </c>
    </row>
    <row r="796" spans="1:6" ht="32" x14ac:dyDescent="0.2">
      <c r="A796" s="8">
        <v>1988</v>
      </c>
      <c r="B796" s="8">
        <v>3166357</v>
      </c>
      <c r="C796" s="9">
        <f>HYPERLINK(_xlfn.CONCAT("https://pubmed.ncbi.nlm.nih.gov/",B796), B796)</f>
        <v>3166357</v>
      </c>
      <c r="D796" s="10" t="s">
        <v>1589</v>
      </c>
      <c r="E796" s="8" t="s">
        <v>887</v>
      </c>
      <c r="F796" t="str">
        <f>IF(COUNTIF('Healthy (TIAB)'!A796:A1690, B796) &gt; 0, "Yes", "No")</f>
        <v>No</v>
      </c>
    </row>
    <row r="797" spans="1:6" ht="32" x14ac:dyDescent="0.2">
      <c r="A797" s="8">
        <v>1987</v>
      </c>
      <c r="B797" s="8">
        <v>3028131</v>
      </c>
      <c r="C797" s="9">
        <f>HYPERLINK(_xlfn.CONCAT("https://pubmed.ncbi.nlm.nih.gov/",B797), B797)</f>
        <v>3028131</v>
      </c>
      <c r="D797" s="10" t="s">
        <v>193</v>
      </c>
      <c r="E797" s="8" t="s">
        <v>899</v>
      </c>
      <c r="F797" t="str">
        <f>IF(COUNTIF('Healthy (TIAB)'!A797:A1691, B797) &gt; 0, "Yes", "No")</f>
        <v>No</v>
      </c>
    </row>
    <row r="798" spans="1:6" ht="32" x14ac:dyDescent="0.2">
      <c r="A798" s="8">
        <v>1987</v>
      </c>
      <c r="B798" s="8">
        <v>3499006</v>
      </c>
      <c r="C798" s="9">
        <f>HYPERLINK(_xlfn.CONCAT("https://pubmed.ncbi.nlm.nih.gov/",B798), B798)</f>
        <v>3499006</v>
      </c>
      <c r="D798" s="10" t="s">
        <v>32</v>
      </c>
      <c r="E798" s="8" t="s">
        <v>851</v>
      </c>
      <c r="F798" t="str">
        <f>IF(COUNTIF('Healthy (TIAB)'!A798:A1692, B798) &gt; 0, "Yes", "No")</f>
        <v>No</v>
      </c>
    </row>
    <row r="799" spans="1:6" ht="16" x14ac:dyDescent="0.2">
      <c r="A799" s="8">
        <v>1987</v>
      </c>
      <c r="B799" s="8">
        <v>2831474</v>
      </c>
      <c r="C799" s="9">
        <f>HYPERLINK(_xlfn.CONCAT("https://pubmed.ncbi.nlm.nih.gov/",B799), B799)</f>
        <v>2831474</v>
      </c>
      <c r="D799" s="10" t="s">
        <v>1590</v>
      </c>
      <c r="E799" s="8" t="s">
        <v>851</v>
      </c>
      <c r="F799" t="str">
        <f>IF(COUNTIF('Healthy (TIAB)'!A799:A1693, B799) &gt; 0, "Yes", "No")</f>
        <v>No</v>
      </c>
    </row>
    <row r="800" spans="1:6" ht="48" x14ac:dyDescent="0.2">
      <c r="A800" s="8">
        <v>1986</v>
      </c>
      <c r="B800" s="8">
        <v>3531705</v>
      </c>
      <c r="C800" s="9">
        <f>HYPERLINK(_xlfn.CONCAT("https://pubmed.ncbi.nlm.nih.gov/",B800), B800)</f>
        <v>3531705</v>
      </c>
      <c r="D800" s="10" t="s">
        <v>191</v>
      </c>
      <c r="E800" s="8" t="s">
        <v>899</v>
      </c>
      <c r="F800" t="str">
        <f>IF(COUNTIF('Healthy (TIAB)'!A800:A1694, B800) &gt; 0, "Yes", "No")</f>
        <v>No</v>
      </c>
    </row>
    <row r="801" spans="1:6" ht="32" x14ac:dyDescent="0.2">
      <c r="A801" s="8">
        <v>1986</v>
      </c>
      <c r="B801" s="8">
        <v>3026412</v>
      </c>
      <c r="C801" s="9">
        <f>HYPERLINK(_xlfn.CONCAT("https://pubmed.ncbi.nlm.nih.gov/",B801), B801)</f>
        <v>3026412</v>
      </c>
      <c r="D801" s="10" t="s">
        <v>1591</v>
      </c>
      <c r="E801" s="8" t="s">
        <v>1287</v>
      </c>
      <c r="F801" t="str">
        <f>IF(COUNTIF('Healthy (TIAB)'!A801:A1695, B801) &gt; 0, "Yes", "No")</f>
        <v>No</v>
      </c>
    </row>
    <row r="802" spans="1:6" ht="32" x14ac:dyDescent="0.2">
      <c r="A802" s="8">
        <v>1986</v>
      </c>
      <c r="B802" s="8">
        <v>3753548</v>
      </c>
      <c r="C802" s="9">
        <f>HYPERLINK(_xlfn.CONCAT("https://pubmed.ncbi.nlm.nih.gov/",B802), B802)</f>
        <v>3753548</v>
      </c>
      <c r="D802" s="10" t="s">
        <v>1592</v>
      </c>
      <c r="E802" s="8" t="s">
        <v>845</v>
      </c>
      <c r="F802" t="str">
        <f>IF(COUNTIF('Healthy (TIAB)'!A802:A1696, B802) &gt; 0, "Yes", "No")</f>
        <v>No</v>
      </c>
    </row>
    <row r="803" spans="1:6" ht="32" x14ac:dyDescent="0.2">
      <c r="A803" s="8">
        <v>1986</v>
      </c>
      <c r="B803" s="8">
        <v>3020732</v>
      </c>
      <c r="C803" s="9">
        <f>HYPERLINK(_xlfn.CONCAT("https://pubmed.ncbi.nlm.nih.gov/",B803), B803)</f>
        <v>3020732</v>
      </c>
      <c r="D803" s="10" t="s">
        <v>1593</v>
      </c>
      <c r="E803" s="8" t="s">
        <v>887</v>
      </c>
      <c r="F803" t="str">
        <f>IF(COUNTIF('Healthy (TIAB)'!A803:A1697, B803) &gt; 0, "Yes", "No")</f>
        <v>No</v>
      </c>
    </row>
    <row r="804" spans="1:6" ht="48" x14ac:dyDescent="0.2">
      <c r="A804" s="8">
        <v>1986</v>
      </c>
      <c r="B804" s="8">
        <v>2879292</v>
      </c>
      <c r="C804" s="9">
        <f>HYPERLINK(_xlfn.CONCAT("https://pubmed.ncbi.nlm.nih.gov/",B804), B804)</f>
        <v>2879292</v>
      </c>
      <c r="D804" s="10" t="s">
        <v>1594</v>
      </c>
      <c r="E804" s="8" t="s">
        <v>862</v>
      </c>
      <c r="F804" t="str">
        <f>IF(COUNTIF('Healthy (TIAB)'!A804:A1698, B804) &gt; 0, "Yes", "No")</f>
        <v>No</v>
      </c>
    </row>
    <row r="805" spans="1:6" ht="16" x14ac:dyDescent="0.2">
      <c r="A805" s="8">
        <v>1986</v>
      </c>
      <c r="B805" s="8">
        <v>3956887</v>
      </c>
      <c r="C805" s="9">
        <f>HYPERLINK(_xlfn.CONCAT("https://pubmed.ncbi.nlm.nih.gov/",B805), B805)</f>
        <v>3956887</v>
      </c>
      <c r="D805" s="10" t="s">
        <v>1595</v>
      </c>
      <c r="E805" s="8" t="s">
        <v>851</v>
      </c>
      <c r="F805" t="str">
        <f>IF(COUNTIF('Healthy (TIAB)'!A805:A1699, B805) &gt; 0, "Yes", "No")</f>
        <v>No</v>
      </c>
    </row>
    <row r="806" spans="1:6" ht="32" x14ac:dyDescent="0.2">
      <c r="A806" s="8">
        <v>1985</v>
      </c>
      <c r="B806" s="8">
        <v>3888229</v>
      </c>
      <c r="C806" s="9">
        <f>HYPERLINK(_xlfn.CONCAT("https://pubmed.ncbi.nlm.nih.gov/",B806), B806)</f>
        <v>3888229</v>
      </c>
      <c r="D806" s="10" t="s">
        <v>1596</v>
      </c>
      <c r="E806" s="8" t="s">
        <v>853</v>
      </c>
      <c r="F806" t="str">
        <f>IF(COUNTIF('Healthy (TIAB)'!A806:A1700, B806) &gt; 0, "Yes", "No")</f>
        <v>No</v>
      </c>
    </row>
    <row r="807" spans="1:6" ht="32" x14ac:dyDescent="0.2">
      <c r="A807" s="8">
        <v>1985</v>
      </c>
      <c r="B807" s="8">
        <v>2992534</v>
      </c>
      <c r="C807" s="9">
        <f>HYPERLINK(_xlfn.CONCAT("https://pubmed.ncbi.nlm.nih.gov/",B807), B807)</f>
        <v>2992534</v>
      </c>
      <c r="D807" s="10" t="s">
        <v>1597</v>
      </c>
      <c r="E807" s="8" t="s">
        <v>862</v>
      </c>
      <c r="F807" t="str">
        <f>IF(COUNTIF('Healthy (TIAB)'!A807:A1701, B807) &gt; 0, "Yes", "No")</f>
        <v>No</v>
      </c>
    </row>
    <row r="808" spans="1:6" ht="32" x14ac:dyDescent="0.2">
      <c r="A808" s="8">
        <v>1985</v>
      </c>
      <c r="B808" s="8">
        <v>3000395</v>
      </c>
      <c r="C808" s="9">
        <f>HYPERLINK(_xlfn.CONCAT("https://pubmed.ncbi.nlm.nih.gov/",B808), B808)</f>
        <v>3000395</v>
      </c>
      <c r="D808" s="10" t="s">
        <v>1598</v>
      </c>
      <c r="E808" s="8" t="s">
        <v>862</v>
      </c>
      <c r="F808" t="str">
        <f>IF(COUNTIF('Healthy (TIAB)'!A808:A1702, B808) &gt; 0, "Yes", "No")</f>
        <v>No</v>
      </c>
    </row>
    <row r="809" spans="1:6" ht="32" x14ac:dyDescent="0.2">
      <c r="A809" s="8">
        <v>1985</v>
      </c>
      <c r="B809" s="8">
        <v>3990714</v>
      </c>
      <c r="C809" s="9">
        <f>HYPERLINK(_xlfn.CONCAT("https://pubmed.ncbi.nlm.nih.gov/",B809), B809)</f>
        <v>3990714</v>
      </c>
      <c r="D809" s="10" t="s">
        <v>1599</v>
      </c>
      <c r="E809" s="8" t="s">
        <v>845</v>
      </c>
      <c r="F809" t="str">
        <f>IF(COUNTIF('Healthy (TIAB)'!A809:A1703, B809) &gt; 0, "Yes", "No")</f>
        <v>No</v>
      </c>
    </row>
    <row r="810" spans="1:6" ht="16" x14ac:dyDescent="0.2">
      <c r="A810" s="8">
        <v>1984</v>
      </c>
      <c r="B810" s="8">
        <v>6712540</v>
      </c>
      <c r="C810" s="9">
        <f>HYPERLINK(_xlfn.CONCAT("https://pubmed.ncbi.nlm.nih.gov/",B810), B810)</f>
        <v>6712540</v>
      </c>
      <c r="D810" s="10" t="s">
        <v>24</v>
      </c>
      <c r="E810" s="8" t="s">
        <v>845</v>
      </c>
      <c r="F810" t="str">
        <f>IF(COUNTIF('Healthy (TIAB)'!A810:A1704, B810) &gt; 0, "Yes", "No")</f>
        <v>No</v>
      </c>
    </row>
    <row r="811" spans="1:6" ht="32" x14ac:dyDescent="0.2">
      <c r="A811" s="8">
        <v>1983</v>
      </c>
      <c r="B811" s="8">
        <v>6307322</v>
      </c>
      <c r="C811" s="9">
        <f>HYPERLINK(_xlfn.CONCAT("https://pubmed.ncbi.nlm.nih.gov/",B811), B811)</f>
        <v>6307322</v>
      </c>
      <c r="D811" s="10" t="s">
        <v>1600</v>
      </c>
      <c r="E811" s="8" t="s">
        <v>899</v>
      </c>
      <c r="F811" t="str">
        <f>IF(COUNTIF('Healthy (TIAB)'!A811:A1705, B811) &gt; 0, "Yes", "No")</f>
        <v>No</v>
      </c>
    </row>
    <row r="812" spans="1:6" ht="16" x14ac:dyDescent="0.2">
      <c r="A812" s="8">
        <v>1983</v>
      </c>
      <c r="B812" s="8">
        <v>6316995</v>
      </c>
      <c r="C812" s="9">
        <f>HYPERLINK(_xlfn.CONCAT("https://pubmed.ncbi.nlm.nih.gov/",B812), B812)</f>
        <v>6316995</v>
      </c>
      <c r="D812" s="10" t="s">
        <v>21</v>
      </c>
      <c r="E812" s="8" t="s">
        <v>862</v>
      </c>
      <c r="F812" t="str">
        <f>IF(COUNTIF('Healthy (TIAB)'!A812:A1706, B812) &gt; 0, "Yes", "No")</f>
        <v>No</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7F4590-E5F5-3749-95AF-A39B6B8D86B7}">
  <dimension ref="A1:F872"/>
  <sheetViews>
    <sheetView topLeftCell="A13" workbookViewId="0">
      <selection activeCell="I17" sqref="I17"/>
    </sheetView>
  </sheetViews>
  <sheetFormatPr baseColWidth="10" defaultRowHeight="15" x14ac:dyDescent="0.2"/>
  <cols>
    <col min="1" max="3" width="10.83203125" style="8"/>
    <col min="4" max="4" width="76" style="8" customWidth="1"/>
    <col min="5" max="16384" width="10.83203125" style="8"/>
  </cols>
  <sheetData>
    <row r="1" spans="1:6" ht="16" x14ac:dyDescent="0.2">
      <c r="A1" s="11" t="s">
        <v>1601</v>
      </c>
      <c r="B1" s="11" t="s">
        <v>0</v>
      </c>
      <c r="C1" s="11" t="s">
        <v>1602</v>
      </c>
      <c r="D1" s="12" t="s">
        <v>1603</v>
      </c>
      <c r="E1" s="11" t="s">
        <v>1604</v>
      </c>
      <c r="F1" s="11" t="s">
        <v>1605</v>
      </c>
    </row>
    <row r="2" spans="1:6" ht="48" x14ac:dyDescent="0.2">
      <c r="A2" s="8">
        <v>2024</v>
      </c>
      <c r="B2" s="8">
        <v>30230402</v>
      </c>
      <c r="C2" s="9">
        <f>HYPERLINK(_xlfn.CONCAT("https://pubmed.ncbi.nlm.nih.gov/",B2), B2)</f>
        <v>30230402</v>
      </c>
      <c r="D2" s="10" t="s">
        <v>844</v>
      </c>
      <c r="E2" s="8" t="s">
        <v>845</v>
      </c>
      <c r="F2" s="8" t="str">
        <f>IF(COUNTIF('Healthy (TIAB)'!A648:A1542, B2) &gt; 0, "Yes", "No")</f>
        <v>No</v>
      </c>
    </row>
    <row r="3" spans="1:6" ht="32" x14ac:dyDescent="0.2">
      <c r="A3" s="8">
        <v>2024</v>
      </c>
      <c r="B3" s="8">
        <v>38589346</v>
      </c>
      <c r="C3" s="9">
        <f>HYPERLINK(_xlfn.CONCAT("https://pubmed.ncbi.nlm.nih.gov/",B3), B3)</f>
        <v>38589346</v>
      </c>
      <c r="D3" s="10" t="s">
        <v>846</v>
      </c>
      <c r="E3" s="8" t="s">
        <v>845</v>
      </c>
      <c r="F3" s="8" t="str">
        <f>IF(COUNTIF('Healthy (TIAB)'!A853:A1747, B3) &gt; 0, "Yes", "No")</f>
        <v>No</v>
      </c>
    </row>
    <row r="4" spans="1:6" ht="48" x14ac:dyDescent="0.2">
      <c r="A4" s="8">
        <v>2024</v>
      </c>
      <c r="B4" s="8">
        <v>37704431</v>
      </c>
      <c r="C4" s="9">
        <f>HYPERLINK(_xlfn.CONCAT("https://pubmed.ncbi.nlm.nih.gov/",B4), B4)</f>
        <v>37704431</v>
      </c>
      <c r="D4" s="10" t="s">
        <v>847</v>
      </c>
      <c r="E4" s="8" t="s">
        <v>848</v>
      </c>
      <c r="F4" s="8" t="str">
        <f>IF(COUNTIF('Healthy (TIAB)'!A868:A1762, B4) &gt; 0, "Yes", "No")</f>
        <v>No</v>
      </c>
    </row>
    <row r="5" spans="1:6" ht="64" x14ac:dyDescent="0.2">
      <c r="A5" s="8">
        <v>2023</v>
      </c>
      <c r="B5" s="8">
        <v>38283922</v>
      </c>
      <c r="C5" s="9">
        <f>HYPERLINK(_xlfn.CONCAT("https://pubmed.ncbi.nlm.nih.gov/",B5), B5)</f>
        <v>38283922</v>
      </c>
      <c r="D5" s="10" t="s">
        <v>676</v>
      </c>
      <c r="E5" s="8" t="s">
        <v>851</v>
      </c>
      <c r="F5" s="8" t="str">
        <f>IF(COUNTIF('Healthy (TIAB)'!A858:A1752, B5) &gt; 0, "Yes", "No")</f>
        <v>No</v>
      </c>
    </row>
    <row r="6" spans="1:6" ht="32" x14ac:dyDescent="0.2">
      <c r="A6" s="8">
        <v>2023</v>
      </c>
      <c r="B6" s="8">
        <v>37862823</v>
      </c>
      <c r="C6" s="9">
        <f>HYPERLINK(_xlfn.CONCAT("https://pubmed.ncbi.nlm.nih.gov/",B6), B6)</f>
        <v>37862823</v>
      </c>
      <c r="D6" s="10" t="s">
        <v>852</v>
      </c>
      <c r="E6" s="8" t="s">
        <v>853</v>
      </c>
      <c r="F6" s="8" t="str">
        <f>IF(COUNTIF('Healthy (TIAB)'!A866:A1760, B6) &gt; 0, "Yes", "No")</f>
        <v>No</v>
      </c>
    </row>
    <row r="7" spans="1:6" ht="32" x14ac:dyDescent="0.2">
      <c r="A7" s="8">
        <v>2023</v>
      </c>
      <c r="B7" s="8">
        <v>38256336</v>
      </c>
      <c r="C7" s="9">
        <f>HYPERLINK(_xlfn.CONCAT("https://pubmed.ncbi.nlm.nih.gov/",B7), B7)</f>
        <v>38256336</v>
      </c>
      <c r="D7" s="10" t="s">
        <v>854</v>
      </c>
      <c r="E7" s="8" t="s">
        <v>853</v>
      </c>
      <c r="F7" s="8" t="str">
        <f>IF(COUNTIF('Healthy (TIAB)'!A867:A1761, B7) &gt; 0, "Yes", "No")</f>
        <v>No</v>
      </c>
    </row>
    <row r="8" spans="1:6" ht="48" x14ac:dyDescent="0.2">
      <c r="A8" s="8">
        <v>2023</v>
      </c>
      <c r="B8" s="8">
        <v>37124732</v>
      </c>
      <c r="C8" s="9">
        <f>HYPERLINK(_xlfn.CONCAT("https://pubmed.ncbi.nlm.nih.gov/",B8), B8)</f>
        <v>37124732</v>
      </c>
      <c r="D8" s="10" t="s">
        <v>855</v>
      </c>
      <c r="E8" s="8" t="s">
        <v>856</v>
      </c>
      <c r="F8" s="8" t="str">
        <f>IF(COUNTIF('Healthy (TIAB)'!A870:A1764, B8) &gt; 0, "Yes", "No")</f>
        <v>No</v>
      </c>
    </row>
    <row r="9" spans="1:6" ht="32" x14ac:dyDescent="0.2">
      <c r="A9" s="8">
        <v>2022</v>
      </c>
      <c r="B9" s="8">
        <v>34670012</v>
      </c>
      <c r="C9" s="9">
        <f>HYPERLINK(_xlfn.CONCAT("https://pubmed.ncbi.nlm.nih.gov/",B9), B9)</f>
        <v>34670012</v>
      </c>
      <c r="D9" s="10" t="s">
        <v>1703</v>
      </c>
      <c r="E9" s="8" t="s">
        <v>845</v>
      </c>
      <c r="F9" s="8" t="str">
        <f>IF(COUNTIF('Healthy (TIAB)'!A838:A1732, B9) &gt; 0, "Yes", "No")</f>
        <v>No</v>
      </c>
    </row>
    <row r="10" spans="1:6" ht="32" x14ac:dyDescent="0.2">
      <c r="A10" s="8">
        <v>2022</v>
      </c>
      <c r="B10" s="8">
        <v>35880828</v>
      </c>
      <c r="C10" s="9">
        <f>HYPERLINK(_xlfn.CONCAT("https://pubmed.ncbi.nlm.nih.gov/",B10), B10)</f>
        <v>35880828</v>
      </c>
      <c r="D10" s="10" t="s">
        <v>726</v>
      </c>
      <c r="E10" s="8" t="s">
        <v>853</v>
      </c>
      <c r="F10" s="8" t="str">
        <f>IF(COUNTIF('Healthy (TIAB)'!A845:A1739, B10) &gt; 0, "Yes", "No")</f>
        <v>No</v>
      </c>
    </row>
    <row r="11" spans="1:6" ht="32" x14ac:dyDescent="0.2">
      <c r="A11" s="8">
        <v>2022</v>
      </c>
      <c r="B11" s="8">
        <v>35067753</v>
      </c>
      <c r="C11" s="9">
        <f>HYPERLINK(_xlfn.CONCAT("https://pubmed.ncbi.nlm.nih.gov/",B11), B11)</f>
        <v>35067753</v>
      </c>
      <c r="D11" s="10" t="s">
        <v>857</v>
      </c>
      <c r="E11" s="8" t="s">
        <v>858</v>
      </c>
      <c r="F11" s="8" t="str">
        <f>IF(COUNTIF('Healthy (TIAB)'!A851:A1745, B11) &gt; 0, "Yes", "No")</f>
        <v>No</v>
      </c>
    </row>
    <row r="12" spans="1:6" ht="32" x14ac:dyDescent="0.2">
      <c r="A12" s="8">
        <v>2022</v>
      </c>
      <c r="B12" s="8">
        <v>35147302</v>
      </c>
      <c r="C12" s="9">
        <f>HYPERLINK(_xlfn.CONCAT("https://pubmed.ncbi.nlm.nih.gov/",B12), B12)</f>
        <v>35147302</v>
      </c>
      <c r="D12" s="10" t="s">
        <v>859</v>
      </c>
      <c r="E12" s="8" t="s">
        <v>848</v>
      </c>
      <c r="F12" s="8" t="str">
        <f>IF(COUNTIF('Healthy (TIAB)'!A852:A1746, B12) &gt; 0, "Yes", "No")</f>
        <v>No</v>
      </c>
    </row>
    <row r="13" spans="1:6" ht="48" x14ac:dyDescent="0.2">
      <c r="A13" s="8">
        <v>2022</v>
      </c>
      <c r="B13" s="8">
        <v>35406010</v>
      </c>
      <c r="C13" s="9">
        <f>HYPERLINK(_xlfn.CONCAT("https://pubmed.ncbi.nlm.nih.gov/",B13), B13)</f>
        <v>35406010</v>
      </c>
      <c r="D13" s="10" t="s">
        <v>860</v>
      </c>
      <c r="E13" s="8" t="s">
        <v>853</v>
      </c>
      <c r="F13" s="8" t="str">
        <f>IF(COUNTIF('Healthy (TIAB)'!A854:A1748, B13) &gt; 0, "Yes", "No")</f>
        <v>No</v>
      </c>
    </row>
    <row r="14" spans="1:6" ht="32" x14ac:dyDescent="0.2">
      <c r="A14" s="8">
        <v>2022</v>
      </c>
      <c r="B14" s="8">
        <v>35504165</v>
      </c>
      <c r="C14" s="9">
        <f>HYPERLINK(_xlfn.CONCAT("https://pubmed.ncbi.nlm.nih.gov/",B14), B14)</f>
        <v>35504165</v>
      </c>
      <c r="D14" s="10" t="s">
        <v>734</v>
      </c>
      <c r="E14" s="8" t="s">
        <v>853</v>
      </c>
      <c r="F14" s="8" t="str">
        <f>IF(COUNTIF('Healthy (TIAB)'!A857:A1751, B14) &gt; 0, "Yes", "No")</f>
        <v>No</v>
      </c>
    </row>
    <row r="15" spans="1:6" ht="32" x14ac:dyDescent="0.2">
      <c r="A15" s="8">
        <v>2022</v>
      </c>
      <c r="B15" s="8">
        <v>36522805</v>
      </c>
      <c r="C15" s="9">
        <f>HYPERLINK(_xlfn.CONCAT("https://pubmed.ncbi.nlm.nih.gov/",B15), B15)</f>
        <v>36522805</v>
      </c>
      <c r="D15" s="10" t="s">
        <v>861</v>
      </c>
      <c r="E15" s="8" t="s">
        <v>862</v>
      </c>
      <c r="F15" s="8" t="str">
        <f>IF(COUNTIF('Healthy (TIAB)'!A859:A1753, B15) &gt; 0, "Yes", "No")</f>
        <v>No</v>
      </c>
    </row>
    <row r="16" spans="1:6" ht="32" x14ac:dyDescent="0.2">
      <c r="A16" s="8">
        <v>2022</v>
      </c>
      <c r="B16" s="8">
        <v>35389487</v>
      </c>
      <c r="C16" s="9">
        <f>HYPERLINK(_xlfn.CONCAT("https://pubmed.ncbi.nlm.nih.gov/",B16), B16)</f>
        <v>35389487</v>
      </c>
      <c r="D16" s="10" t="s">
        <v>738</v>
      </c>
      <c r="E16" s="8" t="s">
        <v>853</v>
      </c>
      <c r="F16" s="8" t="str">
        <f>IF(COUNTIF('Healthy (TIAB)'!A860:A1754, B16) &gt; 0, "Yes", "No")</f>
        <v>No</v>
      </c>
    </row>
    <row r="17" spans="1:6" ht="48" x14ac:dyDescent="0.2">
      <c r="A17" s="8">
        <v>2022</v>
      </c>
      <c r="B17" s="8">
        <v>36571774</v>
      </c>
      <c r="C17" s="9">
        <f>HYPERLINK(_xlfn.CONCAT("https://pubmed.ncbi.nlm.nih.gov/",B17), B17)</f>
        <v>36571774</v>
      </c>
      <c r="D17" s="10" t="s">
        <v>863</v>
      </c>
      <c r="E17" s="8" t="s">
        <v>853</v>
      </c>
      <c r="F17" s="8" t="str">
        <f>IF(COUNTIF('Healthy (TIAB)'!A861:A1755, B17) &gt; 0, "Yes", "No")</f>
        <v>No</v>
      </c>
    </row>
    <row r="18" spans="1:6" ht="32" x14ac:dyDescent="0.2">
      <c r="A18" s="8">
        <v>2022</v>
      </c>
      <c r="B18" s="8">
        <v>35594631</v>
      </c>
      <c r="C18" s="9">
        <f>HYPERLINK(_xlfn.CONCAT("https://pubmed.ncbi.nlm.nih.gov/",B18), B18)</f>
        <v>35594631</v>
      </c>
      <c r="D18" s="10" t="s">
        <v>864</v>
      </c>
      <c r="E18" s="8" t="s">
        <v>858</v>
      </c>
      <c r="F18" s="8" t="str">
        <f>IF(COUNTIF('Healthy (TIAB)'!A862:A1756, B18) &gt; 0, "Yes", "No")</f>
        <v>No</v>
      </c>
    </row>
    <row r="19" spans="1:6" ht="16" x14ac:dyDescent="0.2">
      <c r="A19" s="8">
        <v>2022</v>
      </c>
      <c r="B19" s="8">
        <v>35744059</v>
      </c>
      <c r="C19" s="9">
        <f>HYPERLINK(_xlfn.CONCAT("https://pubmed.ncbi.nlm.nih.gov/",B19), B19)</f>
        <v>35744059</v>
      </c>
      <c r="D19" s="10" t="s">
        <v>865</v>
      </c>
      <c r="E19" s="8" t="s">
        <v>856</v>
      </c>
      <c r="F19" s="8" t="str">
        <f>IF(COUNTIF('Healthy (TIAB)'!A863:A1757, B19) &gt; 0, "Yes", "No")</f>
        <v>No</v>
      </c>
    </row>
    <row r="20" spans="1:6" ht="32" x14ac:dyDescent="0.2">
      <c r="A20" s="8">
        <v>2022</v>
      </c>
      <c r="B20" s="8">
        <v>35986358</v>
      </c>
      <c r="C20" s="9">
        <f>HYPERLINK(_xlfn.CONCAT("https://pubmed.ncbi.nlm.nih.gov/",B20), B20)</f>
        <v>35986358</v>
      </c>
      <c r="D20" s="10" t="s">
        <v>1705</v>
      </c>
      <c r="E20" s="8" t="s">
        <v>845</v>
      </c>
      <c r="F20" s="8" t="str">
        <f>IF(COUNTIF('Healthy (TIAB)'!A865:A1759, B20) &gt; 0, "Yes", "No")</f>
        <v>No</v>
      </c>
    </row>
    <row r="21" spans="1:6" ht="32" x14ac:dyDescent="0.2">
      <c r="A21" s="8">
        <v>2021</v>
      </c>
      <c r="B21" s="8">
        <v>31433269</v>
      </c>
      <c r="C21" s="9">
        <f>HYPERLINK(_xlfn.CONCAT("https://pubmed.ncbi.nlm.nih.gov/",B21), B21)</f>
        <v>31433269</v>
      </c>
      <c r="D21" s="10" t="s">
        <v>868</v>
      </c>
      <c r="E21" s="8" t="s">
        <v>869</v>
      </c>
      <c r="F21" s="8" t="str">
        <f>IF(COUNTIF('Healthy (TIAB)'!A417:A1311, B21) &gt; 0, "Yes", "No")</f>
        <v>No</v>
      </c>
    </row>
    <row r="22" spans="1:6" ht="32" x14ac:dyDescent="0.2">
      <c r="A22" s="8">
        <v>2021</v>
      </c>
      <c r="B22" s="8">
        <v>33487255</v>
      </c>
      <c r="C22" s="9">
        <f>HYPERLINK(_xlfn.CONCAT("https://pubmed.ncbi.nlm.nih.gov/",B22), B22)</f>
        <v>33487255</v>
      </c>
      <c r="D22" s="10" t="s">
        <v>870</v>
      </c>
      <c r="E22" s="8" t="s">
        <v>851</v>
      </c>
      <c r="F22" s="8" t="str">
        <f>IF(COUNTIF('Healthy (TIAB)'!A807:A1701, B22) &gt; 0, "Yes", "No")</f>
        <v>No</v>
      </c>
    </row>
    <row r="23" spans="1:6" ht="32" x14ac:dyDescent="0.2">
      <c r="A23" s="8">
        <v>2021</v>
      </c>
      <c r="B23" s="8">
        <v>34156011</v>
      </c>
      <c r="C23" s="9">
        <f>HYPERLINK(_xlfn.CONCAT("https://pubmed.ncbi.nlm.nih.gov/",B23), B23)</f>
        <v>34156011</v>
      </c>
      <c r="D23" s="10" t="s">
        <v>769</v>
      </c>
      <c r="E23" s="8" t="s">
        <v>848</v>
      </c>
      <c r="F23" s="8" t="str">
        <f>IF(COUNTIF('Healthy (TIAB)'!A811:A1705, B23) &gt; 0, "Yes", "No")</f>
        <v>Yes</v>
      </c>
    </row>
    <row r="24" spans="1:6" ht="48" x14ac:dyDescent="0.2">
      <c r="A24" s="8">
        <v>2021</v>
      </c>
      <c r="B24" s="8">
        <v>33041091</v>
      </c>
      <c r="C24" s="9">
        <f>HYPERLINK(_xlfn.CONCAT("https://pubmed.ncbi.nlm.nih.gov/",B24), B24)</f>
        <v>33041091</v>
      </c>
      <c r="D24" s="10" t="s">
        <v>871</v>
      </c>
      <c r="E24" s="8" t="s">
        <v>856</v>
      </c>
      <c r="F24" s="8" t="str">
        <f>IF(COUNTIF('Healthy (TIAB)'!A813:A1707, B24) &gt; 0, "Yes", "No")</f>
        <v>No</v>
      </c>
    </row>
    <row r="25" spans="1:6" ht="32" x14ac:dyDescent="0.2">
      <c r="A25" s="8">
        <v>2021</v>
      </c>
      <c r="B25" s="8">
        <v>34759112</v>
      </c>
      <c r="C25" s="9">
        <f>HYPERLINK(_xlfn.CONCAT("https://pubmed.ncbi.nlm.nih.gov/",B25), B25)</f>
        <v>34759112</v>
      </c>
      <c r="D25" s="10" t="s">
        <v>751</v>
      </c>
      <c r="E25" s="8" t="s">
        <v>848</v>
      </c>
      <c r="F25" s="8" t="str">
        <f>IF(COUNTIF('Healthy (TIAB)'!A815:A1709, B25) &gt; 0, "Yes", "No")</f>
        <v>No</v>
      </c>
    </row>
    <row r="26" spans="1:6" ht="48" x14ac:dyDescent="0.2">
      <c r="A26" s="8">
        <v>2021</v>
      </c>
      <c r="B26" s="8">
        <v>32609331</v>
      </c>
      <c r="C26" s="9">
        <f>HYPERLINK(_xlfn.CONCAT("https://pubmed.ncbi.nlm.nih.gov/",B26), B26)</f>
        <v>32609331</v>
      </c>
      <c r="D26" s="10" t="s">
        <v>874</v>
      </c>
      <c r="E26" s="8" t="s">
        <v>875</v>
      </c>
      <c r="F26" s="8" t="str">
        <f>IF(COUNTIF('Healthy (TIAB)'!A818:A1712, B26) &gt; 0, "Yes", "No")</f>
        <v>No</v>
      </c>
    </row>
    <row r="27" spans="1:6" ht="32" x14ac:dyDescent="0.2">
      <c r="A27" s="8">
        <v>2021</v>
      </c>
      <c r="B27" s="8">
        <v>33753887</v>
      </c>
      <c r="C27" s="9">
        <f>HYPERLINK(_xlfn.CONCAT("https://pubmed.ncbi.nlm.nih.gov/",B27), B27)</f>
        <v>33753887</v>
      </c>
      <c r="D27" s="10" t="s">
        <v>876</v>
      </c>
      <c r="E27" s="8" t="s">
        <v>856</v>
      </c>
      <c r="F27" s="8" t="str">
        <f>IF(COUNTIF('Healthy (TIAB)'!A821:A1715, B27) &gt; 0, "Yes", "No")</f>
        <v>No</v>
      </c>
    </row>
    <row r="28" spans="1:6" ht="48" x14ac:dyDescent="0.2">
      <c r="A28" s="8">
        <v>2021</v>
      </c>
      <c r="B28" s="8">
        <v>33152314</v>
      </c>
      <c r="C28" s="9">
        <f>HYPERLINK(_xlfn.CONCAT("https://pubmed.ncbi.nlm.nih.gov/",B28), B28)</f>
        <v>33152314</v>
      </c>
      <c r="D28" s="10" t="s">
        <v>877</v>
      </c>
      <c r="E28" s="8" t="s">
        <v>878</v>
      </c>
      <c r="F28" s="8" t="str">
        <f>IF(COUNTIF('Healthy (TIAB)'!A824:A1718, B28) &gt; 0, "Yes", "No")</f>
        <v>No</v>
      </c>
    </row>
    <row r="29" spans="1:6" ht="32" x14ac:dyDescent="0.2">
      <c r="A29" s="8">
        <v>2021</v>
      </c>
      <c r="B29" s="8">
        <v>33932804</v>
      </c>
      <c r="C29" s="9">
        <f>HYPERLINK(_xlfn.CONCAT("https://pubmed.ncbi.nlm.nih.gov/",B29), B29)</f>
        <v>33932804</v>
      </c>
      <c r="D29" s="10" t="s">
        <v>879</v>
      </c>
      <c r="E29" s="8" t="s">
        <v>848</v>
      </c>
      <c r="F29" s="8" t="str">
        <f>IF(COUNTIF('Healthy (TIAB)'!A825:A1719, B29) &gt; 0, "Yes", "No")</f>
        <v>No</v>
      </c>
    </row>
    <row r="30" spans="1:6" ht="32" x14ac:dyDescent="0.2">
      <c r="A30" s="8">
        <v>2021</v>
      </c>
      <c r="B30" s="8">
        <v>32732154</v>
      </c>
      <c r="C30" s="9">
        <f>HYPERLINK(_xlfn.CONCAT("https://pubmed.ncbi.nlm.nih.gov/",B30), B30)</f>
        <v>32732154</v>
      </c>
      <c r="D30" s="10" t="s">
        <v>1702</v>
      </c>
      <c r="E30" s="8" t="s">
        <v>845</v>
      </c>
      <c r="F30" s="8" t="str">
        <f>IF(COUNTIF('Healthy (TIAB)'!A828:A1722, B30) &gt; 0, "Yes", "No")</f>
        <v>No</v>
      </c>
    </row>
    <row r="31" spans="1:6" ht="32" x14ac:dyDescent="0.2">
      <c r="A31" s="8">
        <v>2021</v>
      </c>
      <c r="B31" s="8">
        <v>33413727</v>
      </c>
      <c r="C31" s="9">
        <f>HYPERLINK(_xlfn.CONCAT("https://pubmed.ncbi.nlm.nih.gov/",B31), B31)</f>
        <v>33413727</v>
      </c>
      <c r="D31" s="10" t="s">
        <v>880</v>
      </c>
      <c r="E31" s="8" t="s">
        <v>851</v>
      </c>
      <c r="F31" s="8" t="str">
        <f>IF(COUNTIF('Healthy (TIAB)'!A830:A1724, B31) &gt; 0, "Yes", "No")</f>
        <v>No</v>
      </c>
    </row>
    <row r="32" spans="1:6" ht="48" x14ac:dyDescent="0.2">
      <c r="A32" s="8">
        <v>2021</v>
      </c>
      <c r="B32" s="8">
        <v>33933722</v>
      </c>
      <c r="C32" s="9">
        <f>HYPERLINK(_xlfn.CONCAT("https://pubmed.ncbi.nlm.nih.gov/",B32), B32)</f>
        <v>33933722</v>
      </c>
      <c r="D32" s="10" t="s">
        <v>881</v>
      </c>
      <c r="E32" s="8" t="s">
        <v>882</v>
      </c>
      <c r="F32" s="8" t="str">
        <f>IF(COUNTIF('Healthy (TIAB)'!A831:A1725, B32) &gt; 0, "Yes", "No")</f>
        <v>No</v>
      </c>
    </row>
    <row r="33" spans="1:6" ht="48" x14ac:dyDescent="0.2">
      <c r="A33" s="8">
        <v>2021</v>
      </c>
      <c r="B33" s="8">
        <v>34684525</v>
      </c>
      <c r="C33" s="9">
        <f>HYPERLINK(_xlfn.CONCAT("https://pubmed.ncbi.nlm.nih.gov/",B33), B33)</f>
        <v>34684525</v>
      </c>
      <c r="D33" s="10" t="s">
        <v>754</v>
      </c>
      <c r="E33" s="8" t="s">
        <v>850</v>
      </c>
      <c r="F33" s="8" t="str">
        <f>IF(COUNTIF('Healthy (TIAB)'!A832:A1726, B33) &gt; 0, "Yes", "No")</f>
        <v>No</v>
      </c>
    </row>
    <row r="34" spans="1:6" ht="48" x14ac:dyDescent="0.2">
      <c r="A34" s="8">
        <v>2021</v>
      </c>
      <c r="B34" s="8">
        <v>33670720</v>
      </c>
      <c r="C34" s="9">
        <f>HYPERLINK(_xlfn.CONCAT("https://pubmed.ncbi.nlm.nih.gov/",B34), B34)</f>
        <v>33670720</v>
      </c>
      <c r="D34" s="10" t="s">
        <v>883</v>
      </c>
      <c r="E34" s="8" t="s">
        <v>856</v>
      </c>
      <c r="F34" s="8" t="str">
        <f>IF(COUNTIF('Healthy (TIAB)'!A834:A1728, B34) &gt; 0, "Yes", "No")</f>
        <v>No</v>
      </c>
    </row>
    <row r="35" spans="1:6" ht="32" x14ac:dyDescent="0.2">
      <c r="A35" s="8">
        <v>2021</v>
      </c>
      <c r="B35" s="8">
        <v>33952620</v>
      </c>
      <c r="C35" s="9">
        <f>HYPERLINK(_xlfn.CONCAT("https://pubmed.ncbi.nlm.nih.gov/",B35), B35)</f>
        <v>33952620</v>
      </c>
      <c r="D35" s="10" t="s">
        <v>884</v>
      </c>
      <c r="E35" s="8" t="s">
        <v>885</v>
      </c>
      <c r="F35" s="8" t="str">
        <f>IF(COUNTIF('Healthy (TIAB)'!A835:A1729, B35) &gt; 0, "Yes", "No")</f>
        <v>No</v>
      </c>
    </row>
    <row r="36" spans="1:6" ht="32" x14ac:dyDescent="0.2">
      <c r="A36" s="8">
        <v>2021</v>
      </c>
      <c r="B36" s="8">
        <v>34107720</v>
      </c>
      <c r="C36" s="9">
        <f>HYPERLINK(_xlfn.CONCAT("https://pubmed.ncbi.nlm.nih.gov/",B36), B36)</f>
        <v>34107720</v>
      </c>
      <c r="D36" s="10" t="s">
        <v>886</v>
      </c>
      <c r="E36" s="8" t="s">
        <v>887</v>
      </c>
      <c r="F36" s="8" t="str">
        <f>IF(COUNTIF('Healthy (TIAB)'!A836:A1730, B36) &gt; 0, "Yes", "No")</f>
        <v>No</v>
      </c>
    </row>
    <row r="37" spans="1:6" ht="48" x14ac:dyDescent="0.2">
      <c r="A37" s="8">
        <v>2021</v>
      </c>
      <c r="B37" s="8">
        <v>34552329</v>
      </c>
      <c r="C37" s="9">
        <f>HYPERLINK(_xlfn.CONCAT("https://pubmed.ncbi.nlm.nih.gov/",B37), B37)</f>
        <v>34552329</v>
      </c>
      <c r="D37" s="10" t="s">
        <v>888</v>
      </c>
      <c r="E37" s="8" t="s">
        <v>889</v>
      </c>
      <c r="F37" s="8" t="str">
        <f>IF(COUNTIF('Healthy (TIAB)'!A837:A1731, B37) &gt; 0, "Yes", "No")</f>
        <v>No</v>
      </c>
    </row>
    <row r="38" spans="1:6" ht="32" x14ac:dyDescent="0.2">
      <c r="A38" s="8">
        <v>2021</v>
      </c>
      <c r="B38" s="8">
        <v>34740110</v>
      </c>
      <c r="C38" s="9">
        <f>HYPERLINK(_xlfn.CONCAT("https://pubmed.ncbi.nlm.nih.gov/",B38), B38)</f>
        <v>34740110</v>
      </c>
      <c r="D38" s="10" t="s">
        <v>890</v>
      </c>
      <c r="E38" s="8" t="s">
        <v>891</v>
      </c>
      <c r="F38" s="8" t="str">
        <f>IF(COUNTIF('Healthy (TIAB)'!A839:A1733, B38) &gt; 0, "Yes", "No")</f>
        <v>No</v>
      </c>
    </row>
    <row r="39" spans="1:6" ht="48" x14ac:dyDescent="0.2">
      <c r="A39" s="8">
        <v>2021</v>
      </c>
      <c r="B39" s="8">
        <v>34371972</v>
      </c>
      <c r="C39" s="9">
        <f>HYPERLINK(_xlfn.CONCAT("https://pubmed.ncbi.nlm.nih.gov/",B39), B39)</f>
        <v>34371972</v>
      </c>
      <c r="D39" s="10" t="s">
        <v>892</v>
      </c>
      <c r="E39" s="8" t="s">
        <v>893</v>
      </c>
      <c r="F39" s="8" t="str">
        <f>IF(COUNTIF('Healthy (TIAB)'!A842:A1736, B39) &gt; 0, "Yes", "No")</f>
        <v>No</v>
      </c>
    </row>
    <row r="40" spans="1:6" ht="32" x14ac:dyDescent="0.2">
      <c r="A40" s="8">
        <v>2021</v>
      </c>
      <c r="B40" s="8">
        <v>34156017</v>
      </c>
      <c r="C40" s="9">
        <f>HYPERLINK(_xlfn.CONCAT("https://pubmed.ncbi.nlm.nih.gov/",B40), B40)</f>
        <v>34156017</v>
      </c>
      <c r="D40" s="10" t="s">
        <v>894</v>
      </c>
      <c r="E40" s="8" t="s">
        <v>848</v>
      </c>
      <c r="F40" s="8" t="str">
        <f>IF(COUNTIF('Healthy (TIAB)'!A843:A1737, B40) &gt; 0, "Yes", "No")</f>
        <v>No</v>
      </c>
    </row>
    <row r="41" spans="1:6" ht="64" x14ac:dyDescent="0.2">
      <c r="A41" s="8">
        <v>2021</v>
      </c>
      <c r="B41" s="8">
        <v>34332788</v>
      </c>
      <c r="C41" s="9">
        <f>HYPERLINK(_xlfn.CONCAT("https://pubmed.ncbi.nlm.nih.gov/",B41), B41)</f>
        <v>34332788</v>
      </c>
      <c r="D41" s="10" t="s">
        <v>895</v>
      </c>
      <c r="E41" s="8" t="s">
        <v>851</v>
      </c>
      <c r="F41" s="8" t="str">
        <f>IF(COUNTIF('Healthy (TIAB)'!A844:A1738, B41) &gt; 0, "Yes", "No")</f>
        <v>No</v>
      </c>
    </row>
    <row r="42" spans="1:6" ht="32" x14ac:dyDescent="0.2">
      <c r="A42" s="8">
        <v>2021</v>
      </c>
      <c r="B42" s="8">
        <v>34293124</v>
      </c>
      <c r="C42" s="9">
        <f>HYPERLINK(_xlfn.CONCAT("https://pubmed.ncbi.nlm.nih.gov/",B42), B42)</f>
        <v>34293124</v>
      </c>
      <c r="D42" s="10" t="s">
        <v>896</v>
      </c>
      <c r="E42" s="8" t="s">
        <v>897</v>
      </c>
      <c r="F42" s="8" t="str">
        <f>IF(COUNTIF('Healthy (TIAB)'!A846:A1740, B42) &gt; 0, "Yes", "No")</f>
        <v>No</v>
      </c>
    </row>
    <row r="43" spans="1:6" ht="32" x14ac:dyDescent="0.2">
      <c r="A43" s="8">
        <v>2021</v>
      </c>
      <c r="B43" s="8">
        <v>34684329</v>
      </c>
      <c r="C43" s="9">
        <f>HYPERLINK(_xlfn.CONCAT("https://pubmed.ncbi.nlm.nih.gov/",B43), B43)</f>
        <v>34684329</v>
      </c>
      <c r="D43" s="10" t="s">
        <v>752</v>
      </c>
      <c r="E43" s="8" t="s">
        <v>845</v>
      </c>
      <c r="F43" s="8" t="str">
        <f>IF(COUNTIF('Healthy (TIAB)'!A847:A1741, B43) &gt; 0, "Yes", "No")</f>
        <v>No</v>
      </c>
    </row>
    <row r="44" spans="1:6" ht="32" x14ac:dyDescent="0.2">
      <c r="A44" s="8">
        <v>2021</v>
      </c>
      <c r="B44" s="8">
        <v>34202690</v>
      </c>
      <c r="C44" s="9">
        <f>HYPERLINK(_xlfn.CONCAT("https://pubmed.ncbi.nlm.nih.gov/",B44), B44)</f>
        <v>34202690</v>
      </c>
      <c r="D44" s="10" t="s">
        <v>898</v>
      </c>
      <c r="E44" s="8" t="s">
        <v>899</v>
      </c>
      <c r="F44" s="8" t="str">
        <f>IF(COUNTIF('Healthy (TIAB)'!A850:A1744, B44) &gt; 0, "Yes", "No")</f>
        <v>No</v>
      </c>
    </row>
    <row r="45" spans="1:6" ht="48" x14ac:dyDescent="0.2">
      <c r="A45" s="8">
        <v>2021</v>
      </c>
      <c r="B45" s="8">
        <v>33015732</v>
      </c>
      <c r="C45" s="9">
        <f>HYPERLINK(_xlfn.CONCAT("https://pubmed.ncbi.nlm.nih.gov/",B45), B45)</f>
        <v>33015732</v>
      </c>
      <c r="D45" s="10" t="s">
        <v>811</v>
      </c>
      <c r="E45" s="8" t="s">
        <v>1236</v>
      </c>
      <c r="F45" s="8" t="str">
        <f>IF(COUNTIF('Healthy (TIAB)'!A855:A1749, B45) &gt; 0, "Yes", "No")</f>
        <v>Yes</v>
      </c>
    </row>
    <row r="46" spans="1:6" ht="32" x14ac:dyDescent="0.2">
      <c r="A46" s="8">
        <v>2021</v>
      </c>
      <c r="B46" s="8">
        <v>34327207</v>
      </c>
      <c r="C46" s="9">
        <f>HYPERLINK(_xlfn.CONCAT("https://pubmed.ncbi.nlm.nih.gov/",B46), B46)</f>
        <v>34327207</v>
      </c>
      <c r="D46" s="10" t="s">
        <v>765</v>
      </c>
      <c r="E46" s="8" t="s">
        <v>845</v>
      </c>
      <c r="F46" s="8" t="str">
        <f>IF(COUNTIF('Healthy (TIAB)'!A856:A1750, B46) &gt; 0, "Yes", "No")</f>
        <v>No</v>
      </c>
    </row>
    <row r="47" spans="1:6" ht="32" x14ac:dyDescent="0.2">
      <c r="A47" s="8">
        <v>2021</v>
      </c>
      <c r="B47" s="8">
        <v>34940699</v>
      </c>
      <c r="C47" s="9">
        <f>HYPERLINK(_xlfn.CONCAT("https://pubmed.ncbi.nlm.nih.gov/",B47), B47)</f>
        <v>34940699</v>
      </c>
      <c r="D47" s="10" t="s">
        <v>748</v>
      </c>
      <c r="E47" s="8" t="s">
        <v>900</v>
      </c>
      <c r="F47" s="8" t="str">
        <f>IF(COUNTIF('Healthy (TIAB)'!A872:A1766, B47) &gt; 0, "Yes", "No")</f>
        <v>No</v>
      </c>
    </row>
    <row r="48" spans="1:6" ht="32" x14ac:dyDescent="0.2">
      <c r="A48" s="8">
        <v>2020</v>
      </c>
      <c r="B48" s="8">
        <v>31237134</v>
      </c>
      <c r="C48" s="9">
        <f>HYPERLINK(_xlfn.CONCAT("https://pubmed.ncbi.nlm.nih.gov/",B48), B48)</f>
        <v>31237134</v>
      </c>
      <c r="D48" s="10" t="s">
        <v>901</v>
      </c>
      <c r="E48" s="8" t="s">
        <v>902</v>
      </c>
      <c r="F48" s="8" t="str">
        <f>IF(COUNTIF('Healthy (TIAB)'!A88:A982, B48) &gt; 0, "Yes", "No")</f>
        <v>No</v>
      </c>
    </row>
    <row r="49" spans="1:6" ht="32" x14ac:dyDescent="0.2">
      <c r="A49" s="8">
        <v>2020</v>
      </c>
      <c r="B49" s="8">
        <v>30902738</v>
      </c>
      <c r="C49" s="9">
        <f>HYPERLINK(_xlfn.CONCAT("https://pubmed.ncbi.nlm.nih.gov/",B49), B49)</f>
        <v>30902738</v>
      </c>
      <c r="D49" s="10" t="s">
        <v>903</v>
      </c>
      <c r="E49" s="8" t="s">
        <v>845</v>
      </c>
      <c r="F49" s="8" t="str">
        <f>IF(COUNTIF('Healthy (TIAB)'!A495:A1389, B49) &gt; 0, "Yes", "No")</f>
        <v>No</v>
      </c>
    </row>
    <row r="50" spans="1:6" ht="32" x14ac:dyDescent="0.2">
      <c r="A50" s="8">
        <v>2020</v>
      </c>
      <c r="B50" s="8">
        <v>31554528</v>
      </c>
      <c r="C50" s="9">
        <f>HYPERLINK(_xlfn.CONCAT("https://pubmed.ncbi.nlm.nih.gov/",B50), B50)</f>
        <v>31554528</v>
      </c>
      <c r="D50" s="10" t="s">
        <v>904</v>
      </c>
      <c r="E50" s="8" t="s">
        <v>856</v>
      </c>
      <c r="F50" s="8" t="str">
        <f>IF(COUNTIF('Healthy (TIAB)'!A522:A1416, B50) &gt; 0, "Yes", "No")</f>
        <v>No</v>
      </c>
    </row>
    <row r="51" spans="1:6" ht="48" x14ac:dyDescent="0.2">
      <c r="A51" s="8">
        <v>2020</v>
      </c>
      <c r="B51" s="8">
        <v>30827722</v>
      </c>
      <c r="C51" s="9">
        <f>HYPERLINK(_xlfn.CONCAT("https://pubmed.ncbi.nlm.nih.gov/",B51), B51)</f>
        <v>30827722</v>
      </c>
      <c r="D51" s="10" t="s">
        <v>905</v>
      </c>
      <c r="E51" s="8" t="s">
        <v>845</v>
      </c>
      <c r="F51" s="8" t="str">
        <f>IF(COUNTIF('Healthy (TIAB)'!A634:A1528, B51) &gt; 0, "Yes", "No")</f>
        <v>No</v>
      </c>
    </row>
    <row r="52" spans="1:6" ht="32" x14ac:dyDescent="0.2">
      <c r="A52" s="8">
        <v>2020</v>
      </c>
      <c r="B52" s="8">
        <v>31290697</v>
      </c>
      <c r="C52" s="9">
        <f>HYPERLINK(_xlfn.CONCAT("https://pubmed.ncbi.nlm.nih.gov/",B52), B52)</f>
        <v>31290697</v>
      </c>
      <c r="D52" s="10" t="s">
        <v>906</v>
      </c>
      <c r="E52" s="8" t="s">
        <v>891</v>
      </c>
      <c r="F52" s="8" t="str">
        <f>IF(COUNTIF('Healthy (TIAB)'!A735:A1629, B52) &gt; 0, "Yes", "No")</f>
        <v>No</v>
      </c>
    </row>
    <row r="53" spans="1:6" ht="32" x14ac:dyDescent="0.2">
      <c r="A53" s="8">
        <v>2020</v>
      </c>
      <c r="B53" s="8">
        <v>31784345</v>
      </c>
      <c r="C53" s="9">
        <f>HYPERLINK(_xlfn.CONCAT("https://pubmed.ncbi.nlm.nih.gov/",B53), B53)</f>
        <v>31784345</v>
      </c>
      <c r="D53" s="10" t="s">
        <v>457</v>
      </c>
      <c r="E53" s="8" t="s">
        <v>851</v>
      </c>
      <c r="F53" s="8" t="str">
        <f>IF(COUNTIF('Healthy (TIAB)'!A763:A1657, B53) &gt; 0, "Yes", "No")</f>
        <v>No</v>
      </c>
    </row>
    <row r="54" spans="1:6" ht="48" x14ac:dyDescent="0.2">
      <c r="A54" s="8">
        <v>2020</v>
      </c>
      <c r="B54" s="8">
        <v>32021349</v>
      </c>
      <c r="C54" s="9">
        <f>HYPERLINK(_xlfn.CONCAT("https://pubmed.ncbi.nlm.nih.gov/",B54), B54)</f>
        <v>32021349</v>
      </c>
      <c r="D54" s="10" t="s">
        <v>908</v>
      </c>
      <c r="E54" s="8" t="s">
        <v>845</v>
      </c>
      <c r="F54" s="8" t="str">
        <f>IF(COUNTIF('Healthy (TIAB)'!A765:A1659, B54) &gt; 0, "Yes", "No")</f>
        <v>No</v>
      </c>
    </row>
    <row r="55" spans="1:6" ht="32" x14ac:dyDescent="0.2">
      <c r="A55" s="8">
        <v>2020</v>
      </c>
      <c r="B55" s="8">
        <v>32014347</v>
      </c>
      <c r="C55" s="9">
        <f>HYPERLINK(_xlfn.CONCAT("https://pubmed.ncbi.nlm.nih.gov/",B55), B55)</f>
        <v>32014347</v>
      </c>
      <c r="D55" s="10" t="s">
        <v>909</v>
      </c>
      <c r="E55" s="8" t="s">
        <v>851</v>
      </c>
      <c r="F55" s="8" t="str">
        <f>IF(COUNTIF('Healthy (TIAB)'!A776:A1670, B55) &gt; 0, "Yes", "No")</f>
        <v>No</v>
      </c>
    </row>
    <row r="56" spans="1:6" ht="32" x14ac:dyDescent="0.2">
      <c r="A56" s="8">
        <v>2020</v>
      </c>
      <c r="B56" s="8">
        <v>31787562</v>
      </c>
      <c r="C56" s="9">
        <f>HYPERLINK(_xlfn.CONCAT("https://pubmed.ncbi.nlm.nih.gov/",B56), B56)</f>
        <v>31787562</v>
      </c>
      <c r="D56" s="10" t="s">
        <v>910</v>
      </c>
      <c r="E56" s="8" t="s">
        <v>845</v>
      </c>
      <c r="F56" s="8" t="str">
        <f>IF(COUNTIF('Healthy (TIAB)'!A778:A1672, B56) &gt; 0, "Yes", "No")</f>
        <v>No</v>
      </c>
    </row>
    <row r="57" spans="1:6" ht="32" x14ac:dyDescent="0.2">
      <c r="A57" s="8">
        <v>2020</v>
      </c>
      <c r="B57" s="8">
        <v>31543378</v>
      </c>
      <c r="C57" s="9">
        <f>HYPERLINK(_xlfn.CONCAT("https://pubmed.ncbi.nlm.nih.gov/",B57), B57)</f>
        <v>31543378</v>
      </c>
      <c r="D57" s="10" t="s">
        <v>911</v>
      </c>
      <c r="E57" s="8" t="s">
        <v>853</v>
      </c>
      <c r="F57" s="8" t="str">
        <f>IF(COUNTIF('Healthy (TIAB)'!A786:A1680, B57) &gt; 0, "Yes", "No")</f>
        <v>No</v>
      </c>
    </row>
    <row r="58" spans="1:6" ht="32" x14ac:dyDescent="0.2">
      <c r="A58" s="8">
        <v>2020</v>
      </c>
      <c r="B58" s="8">
        <v>32708396</v>
      </c>
      <c r="C58" s="9">
        <f>HYPERLINK(_xlfn.CONCAT("https://pubmed.ncbi.nlm.nih.gov/",B58), B58)</f>
        <v>32708396</v>
      </c>
      <c r="D58" s="10" t="s">
        <v>817</v>
      </c>
      <c r="E58" s="8" t="s">
        <v>845</v>
      </c>
      <c r="F58" s="8" t="str">
        <f>IF(COUNTIF('Healthy (TIAB)'!A794:A1688, B58) &gt; 0, "Yes", "No")</f>
        <v>Yes</v>
      </c>
    </row>
    <row r="59" spans="1:6" ht="48" x14ac:dyDescent="0.2">
      <c r="A59" s="8">
        <v>2020</v>
      </c>
      <c r="B59" s="8">
        <v>32167792</v>
      </c>
      <c r="C59" s="9">
        <f>HYPERLINK(_xlfn.CONCAT("https://pubmed.ncbi.nlm.nih.gov/",B59), B59)</f>
        <v>32167792</v>
      </c>
      <c r="D59" s="10" t="s">
        <v>912</v>
      </c>
      <c r="E59" s="8" t="s">
        <v>845</v>
      </c>
      <c r="F59" s="8" t="str">
        <f>IF(COUNTIF('Healthy (TIAB)'!A795:A1689, B59) &gt; 0, "Yes", "No")</f>
        <v>No</v>
      </c>
    </row>
    <row r="60" spans="1:6" ht="32" x14ac:dyDescent="0.2">
      <c r="A60" s="8">
        <v>2020</v>
      </c>
      <c r="B60" s="8">
        <v>32188593</v>
      </c>
      <c r="C60" s="9">
        <f>HYPERLINK(_xlfn.CONCAT("https://pubmed.ncbi.nlm.nih.gov/",B60), B60)</f>
        <v>32188593</v>
      </c>
      <c r="D60" s="10" t="s">
        <v>833</v>
      </c>
      <c r="E60" s="8" t="s">
        <v>851</v>
      </c>
      <c r="F60" s="8" t="str">
        <f>IF(COUNTIF('Healthy (TIAB)'!A796:A1690, B60) &gt; 0, "Yes", "No")</f>
        <v>Yes</v>
      </c>
    </row>
    <row r="61" spans="1:6" ht="32" x14ac:dyDescent="0.2">
      <c r="A61" s="8">
        <v>2020</v>
      </c>
      <c r="B61" s="8">
        <v>32967775</v>
      </c>
      <c r="C61" s="9">
        <f>HYPERLINK(_xlfn.CONCAT("https://pubmed.ncbi.nlm.nih.gov/",B61), B61)</f>
        <v>32967775</v>
      </c>
      <c r="D61" s="10" t="s">
        <v>913</v>
      </c>
      <c r="E61" s="8" t="s">
        <v>875</v>
      </c>
      <c r="F61" s="8" t="str">
        <f>IF(COUNTIF('Healthy (TIAB)'!A797:A1691, B61) &gt; 0, "Yes", "No")</f>
        <v>No</v>
      </c>
    </row>
    <row r="62" spans="1:6" ht="32" x14ac:dyDescent="0.2">
      <c r="A62" s="8">
        <v>2020</v>
      </c>
      <c r="B62" s="8">
        <v>33374554</v>
      </c>
      <c r="C62" s="9">
        <f>HYPERLINK(_xlfn.CONCAT("https://pubmed.ncbi.nlm.nih.gov/",B62), B62)</f>
        <v>33374554</v>
      </c>
      <c r="D62" s="10" t="s">
        <v>914</v>
      </c>
      <c r="E62" s="8" t="s">
        <v>845</v>
      </c>
      <c r="F62" s="8" t="str">
        <f>IF(COUNTIF('Healthy (TIAB)'!A798:A1692, B62) &gt; 0, "Yes", "No")</f>
        <v>No</v>
      </c>
    </row>
    <row r="63" spans="1:6" ht="32" x14ac:dyDescent="0.2">
      <c r="A63" s="8">
        <v>2020</v>
      </c>
      <c r="B63" s="8">
        <v>33147705</v>
      </c>
      <c r="C63" s="9">
        <f>HYPERLINK(_xlfn.CONCAT("https://pubmed.ncbi.nlm.nih.gov/",B63), B63)</f>
        <v>33147705</v>
      </c>
      <c r="D63" s="10" t="s">
        <v>915</v>
      </c>
      <c r="E63" s="8" t="s">
        <v>853</v>
      </c>
      <c r="F63" s="8" t="str">
        <f>IF(COUNTIF('Healthy (TIAB)'!A799:A1693, B63) &gt; 0, "Yes", "No")</f>
        <v>No</v>
      </c>
    </row>
    <row r="64" spans="1:6" ht="32" x14ac:dyDescent="0.2">
      <c r="A64" s="8">
        <v>2020</v>
      </c>
      <c r="B64" s="8">
        <v>32054543</v>
      </c>
      <c r="C64" s="9">
        <f>HYPERLINK(_xlfn.CONCAT("https://pubmed.ncbi.nlm.nih.gov/",B64), B64)</f>
        <v>32054543</v>
      </c>
      <c r="D64" s="10" t="s">
        <v>916</v>
      </c>
      <c r="E64" s="8" t="s">
        <v>845</v>
      </c>
      <c r="F64" s="8" t="str">
        <f>IF(COUNTIF('Healthy (TIAB)'!A800:A1694, B64) &gt; 0, "Yes", "No")</f>
        <v>No</v>
      </c>
    </row>
    <row r="65" spans="1:6" ht="32" x14ac:dyDescent="0.2">
      <c r="A65" s="8">
        <v>2020</v>
      </c>
      <c r="B65" s="8">
        <v>32636128</v>
      </c>
      <c r="C65" s="9">
        <f>HYPERLINK(_xlfn.CONCAT("https://pubmed.ncbi.nlm.nih.gov/",B65), B65)</f>
        <v>32636128</v>
      </c>
      <c r="D65" s="10" t="s">
        <v>917</v>
      </c>
      <c r="E65" s="8" t="s">
        <v>853</v>
      </c>
      <c r="F65" s="8" t="str">
        <f>IF(COUNTIF('Healthy (TIAB)'!A801:A1695, B65) &gt; 0, "Yes", "No")</f>
        <v>No</v>
      </c>
    </row>
    <row r="66" spans="1:6" ht="32" x14ac:dyDescent="0.2">
      <c r="A66" s="8">
        <v>2020</v>
      </c>
      <c r="B66" s="8">
        <v>33176827</v>
      </c>
      <c r="C66" s="9">
        <f>HYPERLINK(_xlfn.CONCAT("https://pubmed.ncbi.nlm.nih.gov/",B66), B66)</f>
        <v>33176827</v>
      </c>
      <c r="D66" s="10" t="s">
        <v>1699</v>
      </c>
      <c r="E66" s="8" t="s">
        <v>851</v>
      </c>
      <c r="F66" s="8" t="str">
        <f>IF(COUNTIF('Healthy (TIAB)'!A802:A1696, B66) &gt; 0, "Yes", "No")</f>
        <v>No</v>
      </c>
    </row>
    <row r="67" spans="1:6" ht="48" x14ac:dyDescent="0.2">
      <c r="A67" s="8">
        <v>2020</v>
      </c>
      <c r="B67" s="8">
        <v>32962964</v>
      </c>
      <c r="C67" s="9">
        <f>HYPERLINK(_xlfn.CONCAT("https://pubmed.ncbi.nlm.nih.gov/",B67), B67)</f>
        <v>32962964</v>
      </c>
      <c r="D67" s="10" t="s">
        <v>918</v>
      </c>
      <c r="E67" s="8" t="s">
        <v>853</v>
      </c>
      <c r="F67" s="8" t="str">
        <f>IF(COUNTIF('Healthy (TIAB)'!A803:A1697, B67) &gt; 0, "Yes", "No")</f>
        <v>No</v>
      </c>
    </row>
    <row r="68" spans="1:6" ht="48" x14ac:dyDescent="0.2">
      <c r="A68" s="8">
        <v>2020</v>
      </c>
      <c r="B68" s="8">
        <v>32380746</v>
      </c>
      <c r="C68" s="9">
        <f>HYPERLINK(_xlfn.CONCAT("https://pubmed.ncbi.nlm.nih.gov/",B68), B68)</f>
        <v>32380746</v>
      </c>
      <c r="D68" s="10" t="s">
        <v>919</v>
      </c>
      <c r="E68" s="8" t="s">
        <v>845</v>
      </c>
      <c r="F68" s="8" t="str">
        <f>IF(COUNTIF('Healthy (TIAB)'!A804:A1698, B68) &gt; 0, "Yes", "No")</f>
        <v>No</v>
      </c>
    </row>
    <row r="69" spans="1:6" ht="32" x14ac:dyDescent="0.2">
      <c r="A69" s="8">
        <v>2020</v>
      </c>
      <c r="B69" s="8">
        <v>32805740</v>
      </c>
      <c r="C69" s="9">
        <f>HYPERLINK(_xlfn.CONCAT("https://pubmed.ncbi.nlm.nih.gov/",B69), B69)</f>
        <v>32805740</v>
      </c>
      <c r="D69" s="10" t="s">
        <v>920</v>
      </c>
      <c r="E69" s="8" t="s">
        <v>851</v>
      </c>
      <c r="F69" s="8" t="str">
        <f>IF(COUNTIF('Healthy (TIAB)'!A805:A1699, B69) &gt; 0, "Yes", "No")</f>
        <v>No</v>
      </c>
    </row>
    <row r="70" spans="1:6" ht="32" x14ac:dyDescent="0.2">
      <c r="A70" s="8">
        <v>2020</v>
      </c>
      <c r="B70" s="8">
        <v>32779505</v>
      </c>
      <c r="C70" s="9">
        <f>HYPERLINK(_xlfn.CONCAT("https://pubmed.ncbi.nlm.nih.gov/",B70), B70)</f>
        <v>32779505</v>
      </c>
      <c r="D70" s="10" t="s">
        <v>922</v>
      </c>
      <c r="E70" s="8" t="s">
        <v>893</v>
      </c>
      <c r="F70" s="8" t="str">
        <f>IF(COUNTIF('Healthy (TIAB)'!A806:A1700, B70) &gt; 0, "Yes", "No")</f>
        <v>No</v>
      </c>
    </row>
    <row r="71" spans="1:6" ht="16" x14ac:dyDescent="0.2">
      <c r="A71" s="8">
        <v>2020</v>
      </c>
      <c r="B71" s="8">
        <v>32563863</v>
      </c>
      <c r="C71" s="9">
        <f>HYPERLINK(_xlfn.CONCAT("https://pubmed.ncbi.nlm.nih.gov/",B71), B71)</f>
        <v>32563863</v>
      </c>
      <c r="D71" s="10" t="s">
        <v>923</v>
      </c>
      <c r="E71" s="8" t="s">
        <v>845</v>
      </c>
      <c r="F71" s="8" t="str">
        <f>IF(COUNTIF('Healthy (TIAB)'!A808:A1702, B71) &gt; 0, "Yes", "No")</f>
        <v>No</v>
      </c>
    </row>
    <row r="72" spans="1:6" ht="32" x14ac:dyDescent="0.2">
      <c r="A72" s="8">
        <v>2020</v>
      </c>
      <c r="B72" s="8">
        <v>32861211</v>
      </c>
      <c r="C72" s="9">
        <f>HYPERLINK(_xlfn.CONCAT("https://pubmed.ncbi.nlm.nih.gov/",B72), B72)</f>
        <v>32861211</v>
      </c>
      <c r="D72" s="10" t="s">
        <v>924</v>
      </c>
      <c r="E72" s="8" t="s">
        <v>853</v>
      </c>
      <c r="F72" s="8" t="str">
        <f>IF(COUNTIF('Healthy (TIAB)'!A809:A1703, B72) &gt; 0, "Yes", "No")</f>
        <v>No</v>
      </c>
    </row>
    <row r="73" spans="1:6" ht="32" x14ac:dyDescent="0.2">
      <c r="A73" s="8">
        <v>2020</v>
      </c>
      <c r="B73" s="8">
        <v>32860032</v>
      </c>
      <c r="C73" s="9">
        <f>HYPERLINK(_xlfn.CONCAT("https://pubmed.ncbi.nlm.nih.gov/",B73), B73)</f>
        <v>32860032</v>
      </c>
      <c r="D73" s="10" t="s">
        <v>925</v>
      </c>
      <c r="E73" s="8" t="s">
        <v>926</v>
      </c>
      <c r="F73" s="8" t="str">
        <f>IF(COUNTIF('Healthy (TIAB)'!A810:A1704, B73) &gt; 0, "Yes", "No")</f>
        <v>No</v>
      </c>
    </row>
    <row r="74" spans="1:6" ht="32" x14ac:dyDescent="0.2">
      <c r="A74" s="8">
        <v>2020</v>
      </c>
      <c r="B74" s="8">
        <v>32488098</v>
      </c>
      <c r="C74" s="9">
        <f>HYPERLINK(_xlfn.CONCAT("https://pubmed.ncbi.nlm.nih.gov/",B74), B74)</f>
        <v>32488098</v>
      </c>
      <c r="D74" s="10" t="s">
        <v>928</v>
      </c>
      <c r="E74" s="8" t="s">
        <v>845</v>
      </c>
      <c r="F74" s="8" t="str">
        <f>IF(COUNTIF('Healthy (TIAB)'!A812:A1706, B74) &gt; 0, "Yes", "No")</f>
        <v>No</v>
      </c>
    </row>
    <row r="75" spans="1:6" ht="48" x14ac:dyDescent="0.2">
      <c r="A75" s="8">
        <v>2020</v>
      </c>
      <c r="B75" s="8">
        <v>32585837</v>
      </c>
      <c r="C75" s="9">
        <f>HYPERLINK(_xlfn.CONCAT("https://pubmed.ncbi.nlm.nih.gov/",B75), B75)</f>
        <v>32585837</v>
      </c>
      <c r="D75" s="10" t="s">
        <v>929</v>
      </c>
      <c r="E75" s="8" t="s">
        <v>845</v>
      </c>
      <c r="F75" s="8" t="str">
        <f>IF(COUNTIF('Healthy (TIAB)'!A814:A1708, B75) &gt; 0, "Yes", "No")</f>
        <v>No</v>
      </c>
    </row>
    <row r="76" spans="1:6" ht="32" x14ac:dyDescent="0.2">
      <c r="A76" s="8">
        <v>2020</v>
      </c>
      <c r="B76" s="8">
        <v>32759543</v>
      </c>
      <c r="C76" s="9">
        <f>HYPERLINK(_xlfn.CONCAT("https://pubmed.ncbi.nlm.nih.gov/",B76), B76)</f>
        <v>32759543</v>
      </c>
      <c r="D76" s="10" t="s">
        <v>930</v>
      </c>
      <c r="E76" s="8" t="s">
        <v>848</v>
      </c>
      <c r="F76" s="8" t="str">
        <f>IF(COUNTIF('Healthy (TIAB)'!A816:A1710, B76) &gt; 0, "Yes", "No")</f>
        <v>No</v>
      </c>
    </row>
    <row r="77" spans="1:6" ht="32" x14ac:dyDescent="0.2">
      <c r="A77" s="8">
        <v>2020</v>
      </c>
      <c r="B77" s="8">
        <v>33190147</v>
      </c>
      <c r="C77" s="9">
        <f>HYPERLINK(_xlfn.CONCAT("https://pubmed.ncbi.nlm.nih.gov/",B77), B77)</f>
        <v>33190147</v>
      </c>
      <c r="D77" s="10" t="s">
        <v>931</v>
      </c>
      <c r="E77" s="8" t="s">
        <v>932</v>
      </c>
      <c r="F77" s="8" t="str">
        <f>IF(COUNTIF('Healthy (TIAB)'!A817:A1711, B77) &gt; 0, "Yes", "No")</f>
        <v>No</v>
      </c>
    </row>
    <row r="78" spans="1:6" ht="32" x14ac:dyDescent="0.2">
      <c r="A78" s="8">
        <v>2020</v>
      </c>
      <c r="B78" s="8">
        <v>33019398</v>
      </c>
      <c r="C78" s="9">
        <f>HYPERLINK(_xlfn.CONCAT("https://pubmed.ncbi.nlm.nih.gov/",B78), B78)</f>
        <v>33019398</v>
      </c>
      <c r="D78" s="10" t="s">
        <v>933</v>
      </c>
      <c r="E78" s="8" t="s">
        <v>856</v>
      </c>
      <c r="F78" s="8" t="str">
        <f>IF(COUNTIF('Healthy (TIAB)'!A819:A1713, B78) &gt; 0, "Yes", "No")</f>
        <v>No</v>
      </c>
    </row>
    <row r="79" spans="1:6" ht="32" x14ac:dyDescent="0.2">
      <c r="A79" s="8">
        <v>2020</v>
      </c>
      <c r="B79" s="8">
        <v>32805184</v>
      </c>
      <c r="C79" s="9">
        <f>HYPERLINK(_xlfn.CONCAT("https://pubmed.ncbi.nlm.nih.gov/",B79), B79)</f>
        <v>32805184</v>
      </c>
      <c r="D79" s="10" t="s">
        <v>934</v>
      </c>
      <c r="E79" s="8" t="s">
        <v>848</v>
      </c>
      <c r="F79" s="8" t="str">
        <f>IF(COUNTIF('Healthy (TIAB)'!A820:A1714, B79) &gt; 0, "Yes", "No")</f>
        <v>No</v>
      </c>
    </row>
    <row r="80" spans="1:6" ht="32" x14ac:dyDescent="0.2">
      <c r="A80" s="8">
        <v>2020</v>
      </c>
      <c r="B80" s="8">
        <v>32785021</v>
      </c>
      <c r="C80" s="9">
        <f>HYPERLINK(_xlfn.CONCAT("https://pubmed.ncbi.nlm.nih.gov/",B80), B80)</f>
        <v>32785021</v>
      </c>
      <c r="D80" s="10" t="s">
        <v>935</v>
      </c>
      <c r="E80" s="8" t="s">
        <v>936</v>
      </c>
      <c r="F80" s="8" t="str">
        <f>IF(COUNTIF('Healthy (TIAB)'!A822:A1716, B80) &gt; 0, "Yes", "No")</f>
        <v>No</v>
      </c>
    </row>
    <row r="81" spans="1:6" ht="48" x14ac:dyDescent="0.2">
      <c r="A81" s="8">
        <v>2020</v>
      </c>
      <c r="B81" s="8">
        <v>32281579</v>
      </c>
      <c r="C81" s="9">
        <f>HYPERLINK(_xlfn.CONCAT("https://pubmed.ncbi.nlm.nih.gov/",B81), B81)</f>
        <v>32281579</v>
      </c>
      <c r="D81" s="10" t="s">
        <v>937</v>
      </c>
      <c r="E81" s="8" t="s">
        <v>938</v>
      </c>
      <c r="F81" s="8" t="str">
        <f>IF(COUNTIF('Healthy (TIAB)'!A823:A1717, B81) &gt; 0, "Yes", "No")</f>
        <v>No</v>
      </c>
    </row>
    <row r="82" spans="1:6" ht="32" x14ac:dyDescent="0.2">
      <c r="A82" s="8">
        <v>2020</v>
      </c>
      <c r="B82" s="8">
        <v>32902644</v>
      </c>
      <c r="C82" s="9">
        <f>HYPERLINK(_xlfn.CONCAT("https://pubmed.ncbi.nlm.nih.gov/",B82), B82)</f>
        <v>32902644</v>
      </c>
      <c r="D82" s="10" t="s">
        <v>1700</v>
      </c>
      <c r="E82" s="8" t="s">
        <v>869</v>
      </c>
      <c r="F82" s="8" t="str">
        <f>IF(COUNTIF('Healthy (TIAB)'!A826:A1720, B82) &gt; 0, "Yes", "No")</f>
        <v>No</v>
      </c>
    </row>
    <row r="83" spans="1:6" ht="32" x14ac:dyDescent="0.2">
      <c r="A83" s="8">
        <v>2020</v>
      </c>
      <c r="B83" s="8">
        <v>32566179</v>
      </c>
      <c r="C83" s="9">
        <f>HYPERLINK(_xlfn.CONCAT("https://pubmed.ncbi.nlm.nih.gov/",B83), B83)</f>
        <v>32566179</v>
      </c>
      <c r="D83" s="10" t="s">
        <v>1701</v>
      </c>
      <c r="E83" s="8" t="s">
        <v>1242</v>
      </c>
      <c r="F83" s="8" t="str">
        <f>IF(COUNTIF('Healthy (TIAB)'!A827:A1721, B83) &gt; 0, "Yes", "No")</f>
        <v>No</v>
      </c>
    </row>
    <row r="84" spans="1:6" ht="32" x14ac:dyDescent="0.2">
      <c r="A84" s="8">
        <v>2020</v>
      </c>
      <c r="B84" s="8">
        <v>32127335</v>
      </c>
      <c r="C84" s="9">
        <f>HYPERLINK(_xlfn.CONCAT("https://pubmed.ncbi.nlm.nih.gov/",B84), B84)</f>
        <v>32127335</v>
      </c>
      <c r="D84" s="10" t="s">
        <v>939</v>
      </c>
      <c r="E84" s="8" t="s">
        <v>893</v>
      </c>
      <c r="F84" s="8" t="str">
        <f>IF(COUNTIF('Healthy (TIAB)'!A833:A1727, B84) &gt; 0, "Yes", "No")</f>
        <v>No</v>
      </c>
    </row>
    <row r="85" spans="1:6" ht="32" x14ac:dyDescent="0.2">
      <c r="A85" s="8">
        <v>2020</v>
      </c>
      <c r="B85" s="8">
        <v>32473640</v>
      </c>
      <c r="C85" s="9">
        <f>HYPERLINK(_xlfn.CONCAT("https://pubmed.ncbi.nlm.nih.gov/",B85), B85)</f>
        <v>32473640</v>
      </c>
      <c r="D85" s="10" t="s">
        <v>940</v>
      </c>
      <c r="E85" s="8" t="s">
        <v>899</v>
      </c>
      <c r="F85" s="8" t="str">
        <f>IF(COUNTIF('Healthy (TIAB)'!A841:A1735, B85) &gt; 0, "Yes", "No")</f>
        <v>No</v>
      </c>
    </row>
    <row r="86" spans="1:6" ht="32" x14ac:dyDescent="0.2">
      <c r="A86" s="8">
        <v>2019</v>
      </c>
      <c r="B86" s="8">
        <v>30662277</v>
      </c>
      <c r="C86" s="9">
        <f>HYPERLINK(_xlfn.CONCAT("https://pubmed.ncbi.nlm.nih.gov/",B86), B86)</f>
        <v>30662277</v>
      </c>
      <c r="D86" s="10" t="s">
        <v>941</v>
      </c>
      <c r="E86" s="8" t="s">
        <v>856</v>
      </c>
      <c r="F86" s="8" t="str">
        <f>IF(COUNTIF('Healthy (TIAB)'!A2:A896, B86) &gt; 0, "Yes", "No")</f>
        <v>No</v>
      </c>
    </row>
    <row r="87" spans="1:6" ht="48" x14ac:dyDescent="0.2">
      <c r="A87" s="8">
        <v>2019</v>
      </c>
      <c r="B87" s="8">
        <v>31277790</v>
      </c>
      <c r="C87" s="9">
        <f>HYPERLINK(_xlfn.CONCAT("https://pubmed.ncbi.nlm.nih.gov/",B87), B87)</f>
        <v>31277790</v>
      </c>
      <c r="D87" s="10" t="s">
        <v>942</v>
      </c>
      <c r="E87" s="8" t="s">
        <v>943</v>
      </c>
      <c r="F87" s="8" t="str">
        <f>IF(COUNTIF('Healthy (TIAB)'!A44:A938, B87) &gt; 0, "Yes", "No")</f>
        <v>No</v>
      </c>
    </row>
    <row r="88" spans="1:6" ht="32" x14ac:dyDescent="0.2">
      <c r="A88" s="8">
        <v>2019</v>
      </c>
      <c r="B88" s="8">
        <v>31007691</v>
      </c>
      <c r="C88" s="9">
        <f>HYPERLINK(_xlfn.CONCAT("https://pubmed.ncbi.nlm.nih.gov/",B88), B88)</f>
        <v>31007691</v>
      </c>
      <c r="D88" s="10" t="s">
        <v>944</v>
      </c>
      <c r="E88" s="8" t="s">
        <v>845</v>
      </c>
      <c r="F88" s="8" t="str">
        <f>IF(COUNTIF('Healthy (TIAB)'!A47:A941, B88) &gt; 0, "Yes", "No")</f>
        <v>No</v>
      </c>
    </row>
    <row r="89" spans="1:6" ht="32" x14ac:dyDescent="0.2">
      <c r="A89" s="8">
        <v>2019</v>
      </c>
      <c r="B89" s="8">
        <v>30143885</v>
      </c>
      <c r="C89" s="9">
        <f>HYPERLINK(_xlfn.CONCAT("https://pubmed.ncbi.nlm.nih.gov/",B89), B89)</f>
        <v>30143885</v>
      </c>
      <c r="D89" s="10" t="s">
        <v>945</v>
      </c>
      <c r="E89" s="8" t="s">
        <v>853</v>
      </c>
      <c r="F89" s="8" t="str">
        <f>IF(COUNTIF('Healthy (TIAB)'!A64:A958, B89) &gt; 0, "Yes", "No")</f>
        <v>No</v>
      </c>
    </row>
    <row r="90" spans="1:6" ht="32" x14ac:dyDescent="0.2">
      <c r="A90" s="8">
        <v>2019</v>
      </c>
      <c r="B90" s="8">
        <v>30839013</v>
      </c>
      <c r="C90" s="9">
        <f>HYPERLINK(_xlfn.CONCAT("https://pubmed.ncbi.nlm.nih.gov/",B90), B90)</f>
        <v>30839013</v>
      </c>
      <c r="D90" s="10" t="s">
        <v>946</v>
      </c>
      <c r="E90" s="8" t="s">
        <v>845</v>
      </c>
      <c r="F90" s="8" t="str">
        <f>IF(COUNTIF('Healthy (TIAB)'!A274:A1168, B90) &gt; 0, "Yes", "No")</f>
        <v>No</v>
      </c>
    </row>
    <row r="91" spans="1:6" ht="32" x14ac:dyDescent="0.2">
      <c r="A91" s="8">
        <v>2019</v>
      </c>
      <c r="B91" s="8">
        <v>31249227</v>
      </c>
      <c r="C91" s="9">
        <f>HYPERLINK(_xlfn.CONCAT("https://pubmed.ncbi.nlm.nih.gov/",B91), B91)</f>
        <v>31249227</v>
      </c>
      <c r="D91" s="10" t="s">
        <v>947</v>
      </c>
      <c r="E91" s="8" t="s">
        <v>856</v>
      </c>
      <c r="F91" s="8" t="str">
        <f>IF(COUNTIF('Healthy (TIAB)'!A385:A1279, B91) &gt; 0, "Yes", "No")</f>
        <v>No</v>
      </c>
    </row>
    <row r="92" spans="1:6" ht="32" x14ac:dyDescent="0.2">
      <c r="A92" s="8">
        <v>2019</v>
      </c>
      <c r="B92" s="8">
        <v>31006728</v>
      </c>
      <c r="C92" s="9">
        <f>HYPERLINK(_xlfn.CONCAT("https://pubmed.ncbi.nlm.nih.gov/",B92), B92)</f>
        <v>31006728</v>
      </c>
      <c r="D92" s="10" t="s">
        <v>948</v>
      </c>
      <c r="E92" s="8" t="s">
        <v>949</v>
      </c>
      <c r="F92" s="8" t="str">
        <f>IF(COUNTIF('Healthy (TIAB)'!A423:A1317, B92) &gt; 0, "Yes", "No")</f>
        <v>No</v>
      </c>
    </row>
    <row r="93" spans="1:6" ht="32" x14ac:dyDescent="0.2">
      <c r="A93" s="8">
        <v>2019</v>
      </c>
      <c r="B93" s="8">
        <v>30854986</v>
      </c>
      <c r="C93" s="9">
        <f>HYPERLINK(_xlfn.CONCAT("https://pubmed.ncbi.nlm.nih.gov/",B93), B93)</f>
        <v>30854986</v>
      </c>
      <c r="D93" s="10" t="s">
        <v>950</v>
      </c>
      <c r="E93" s="8" t="s">
        <v>951</v>
      </c>
      <c r="F93" s="8" t="str">
        <f>IF(COUNTIF('Healthy (TIAB)'!A443:A1337, B93) &gt; 0, "Yes", "No")</f>
        <v>No</v>
      </c>
    </row>
    <row r="94" spans="1:6" ht="32" x14ac:dyDescent="0.2">
      <c r="A94" s="8">
        <v>2019</v>
      </c>
      <c r="B94" s="8">
        <v>31595295</v>
      </c>
      <c r="C94" s="9">
        <f>HYPERLINK(_xlfn.CONCAT("https://pubmed.ncbi.nlm.nih.gov/",B94), B94)</f>
        <v>31595295</v>
      </c>
      <c r="D94" s="10" t="s">
        <v>459</v>
      </c>
      <c r="E94" s="8" t="s">
        <v>845</v>
      </c>
      <c r="F94" s="8" t="str">
        <f>IF(COUNTIF('Healthy (TIAB)'!A500:A1394, B94) &gt; 0, "Yes", "No")</f>
        <v>No</v>
      </c>
    </row>
    <row r="95" spans="1:6" ht="32" x14ac:dyDescent="0.2">
      <c r="A95" s="8">
        <v>2019</v>
      </c>
      <c r="B95" s="8">
        <v>31543373</v>
      </c>
      <c r="C95" s="9">
        <f>HYPERLINK(_xlfn.CONCAT("https://pubmed.ncbi.nlm.nih.gov/",B95), B95)</f>
        <v>31543373</v>
      </c>
      <c r="D95" s="10" t="s">
        <v>952</v>
      </c>
      <c r="E95" s="8" t="s">
        <v>856</v>
      </c>
      <c r="F95" s="8" t="str">
        <f>IF(COUNTIF('Healthy (TIAB)'!A507:A1401, B95) &gt; 0, "Yes", "No")</f>
        <v>No</v>
      </c>
    </row>
    <row r="96" spans="1:6" ht="32" x14ac:dyDescent="0.2">
      <c r="A96" s="8">
        <v>2019</v>
      </c>
      <c r="B96" s="8">
        <v>30513433</v>
      </c>
      <c r="C96" s="9">
        <f>HYPERLINK(_xlfn.CONCAT("https://pubmed.ncbi.nlm.nih.gov/",B96), B96)</f>
        <v>30513433</v>
      </c>
      <c r="D96" s="10" t="s">
        <v>1676</v>
      </c>
      <c r="E96" s="8" t="s">
        <v>845</v>
      </c>
      <c r="F96" s="8" t="str">
        <f>IF(COUNTIF('Healthy (TIAB)'!A536:A1430, B96) &gt; 0, "Yes", "No")</f>
        <v>No</v>
      </c>
    </row>
    <row r="97" spans="1:6" ht="32" x14ac:dyDescent="0.2">
      <c r="A97" s="8">
        <v>2019</v>
      </c>
      <c r="B97" s="8">
        <v>30584220</v>
      </c>
      <c r="C97" s="9">
        <f>HYPERLINK(_xlfn.CONCAT("https://pubmed.ncbi.nlm.nih.gov/",B97), B97)</f>
        <v>30584220</v>
      </c>
      <c r="D97" s="10" t="s">
        <v>953</v>
      </c>
      <c r="E97" s="8" t="s">
        <v>845</v>
      </c>
      <c r="F97" s="8" t="str">
        <f>IF(COUNTIF('Healthy (TIAB)'!A548:A1442, B97) &gt; 0, "Yes", "No")</f>
        <v>No</v>
      </c>
    </row>
    <row r="98" spans="1:6" ht="32" x14ac:dyDescent="0.2">
      <c r="A98" s="8">
        <v>2019</v>
      </c>
      <c r="B98" s="8">
        <v>30519766</v>
      </c>
      <c r="C98" s="9">
        <f>HYPERLINK(_xlfn.CONCAT("https://pubmed.ncbi.nlm.nih.gov/",B98), B98)</f>
        <v>30519766</v>
      </c>
      <c r="D98" s="10" t="s">
        <v>1681</v>
      </c>
      <c r="E98" s="8" t="s">
        <v>845</v>
      </c>
      <c r="F98" s="8" t="str">
        <f>IF(COUNTIF('Healthy (TIAB)'!A575:A1469, B98) &gt; 0, "Yes", "No")</f>
        <v>No</v>
      </c>
    </row>
    <row r="99" spans="1:6" ht="32" x14ac:dyDescent="0.2">
      <c r="A99" s="8">
        <v>2019</v>
      </c>
      <c r="B99" s="8">
        <v>31271554</v>
      </c>
      <c r="C99" s="9">
        <f>HYPERLINK(_xlfn.CONCAT("https://pubmed.ncbi.nlm.nih.gov/",B99), B99)</f>
        <v>31271554</v>
      </c>
      <c r="D99" s="10" t="s">
        <v>1682</v>
      </c>
      <c r="E99" s="8" t="s">
        <v>845</v>
      </c>
      <c r="F99" s="8" t="str">
        <f>IF(COUNTIF('Healthy (TIAB)'!A576:A1470, B99) &gt; 0, "Yes", "No")</f>
        <v>No</v>
      </c>
    </row>
    <row r="100" spans="1:6" ht="16" x14ac:dyDescent="0.2">
      <c r="A100" s="8">
        <v>2019</v>
      </c>
      <c r="B100" s="8">
        <v>29794409</v>
      </c>
      <c r="C100" s="9">
        <f>HYPERLINK(_xlfn.CONCAT("https://pubmed.ncbi.nlm.nih.gov/",B100), B100)</f>
        <v>29794409</v>
      </c>
      <c r="D100" s="10" t="s">
        <v>954</v>
      </c>
      <c r="E100" s="8" t="s">
        <v>848</v>
      </c>
      <c r="F100" s="8" t="str">
        <f>IF(COUNTIF('Healthy (TIAB)'!A583:A1477, B100) &gt; 0, "Yes", "No")</f>
        <v>No</v>
      </c>
    </row>
    <row r="101" spans="1:6" ht="32" x14ac:dyDescent="0.2">
      <c r="A101" s="8">
        <v>2019</v>
      </c>
      <c r="B101" s="8">
        <v>30900815</v>
      </c>
      <c r="C101" s="9">
        <f>HYPERLINK(_xlfn.CONCAT("https://pubmed.ncbi.nlm.nih.gov/",B101), B101)</f>
        <v>30900815</v>
      </c>
      <c r="D101" s="10" t="s">
        <v>955</v>
      </c>
      <c r="E101" s="8" t="s">
        <v>845</v>
      </c>
      <c r="F101" s="8" t="str">
        <f>IF(COUNTIF('Healthy (TIAB)'!A598:A1492, B101) &gt; 0, "Yes", "No")</f>
        <v>No</v>
      </c>
    </row>
    <row r="102" spans="1:6" ht="48" x14ac:dyDescent="0.2">
      <c r="A102" s="8">
        <v>2019</v>
      </c>
      <c r="B102" s="8">
        <v>29725824</v>
      </c>
      <c r="C102" s="9">
        <f>HYPERLINK(_xlfn.CONCAT("https://pubmed.ncbi.nlm.nih.gov/",B102), B102)</f>
        <v>29725824</v>
      </c>
      <c r="D102" s="10" t="s">
        <v>489</v>
      </c>
      <c r="E102" s="8" t="s">
        <v>897</v>
      </c>
      <c r="F102" s="8" t="str">
        <f>IF(COUNTIF('Healthy (TIAB)'!A625:A1519, B102) &gt; 0, "Yes", "No")</f>
        <v>No</v>
      </c>
    </row>
    <row r="103" spans="1:6" ht="48" x14ac:dyDescent="0.2">
      <c r="A103" s="8">
        <v>2019</v>
      </c>
      <c r="B103" s="8">
        <v>31192682</v>
      </c>
      <c r="C103" s="9">
        <f>HYPERLINK(_xlfn.CONCAT("https://pubmed.ncbi.nlm.nih.gov/",B103), B103)</f>
        <v>31192682</v>
      </c>
      <c r="D103" s="10" t="s">
        <v>1697</v>
      </c>
      <c r="E103" s="8" t="s">
        <v>853</v>
      </c>
      <c r="F103" s="8" t="str">
        <f>IF(COUNTIF('Healthy (TIAB)'!A769:A1663, B103) &gt; 0, "Yes", "No")</f>
        <v>No</v>
      </c>
    </row>
    <row r="104" spans="1:6" ht="48" x14ac:dyDescent="0.2">
      <c r="A104" s="8">
        <v>2019</v>
      </c>
      <c r="B104" s="8">
        <v>31190359</v>
      </c>
      <c r="C104" s="9">
        <f>HYPERLINK(_xlfn.CONCAT("https://pubmed.ncbi.nlm.nih.gov/",B104), B104)</f>
        <v>31190359</v>
      </c>
      <c r="D104" s="10" t="s">
        <v>956</v>
      </c>
      <c r="E104" s="8" t="s">
        <v>845</v>
      </c>
      <c r="F104" s="8" t="str">
        <f>IF(COUNTIF('Healthy (TIAB)'!A773:A1667, B104) &gt; 0, "Yes", "No")</f>
        <v>No</v>
      </c>
    </row>
    <row r="105" spans="1:6" ht="32" x14ac:dyDescent="0.2">
      <c r="A105" s="8">
        <v>2019</v>
      </c>
      <c r="B105" s="8">
        <v>31306043</v>
      </c>
      <c r="C105" s="9">
        <f>HYPERLINK(_xlfn.CONCAT("https://pubmed.ncbi.nlm.nih.gov/",B105), B105)</f>
        <v>31306043</v>
      </c>
      <c r="D105" s="10" t="s">
        <v>957</v>
      </c>
      <c r="E105" s="8" t="s">
        <v>845</v>
      </c>
      <c r="F105" s="8" t="str">
        <f>IF(COUNTIF('Healthy (TIAB)'!A774:A1668, B105) &gt; 0, "Yes", "No")</f>
        <v>No</v>
      </c>
    </row>
    <row r="106" spans="1:6" ht="32" x14ac:dyDescent="0.2">
      <c r="A106" s="8">
        <v>2019</v>
      </c>
      <c r="B106" s="8">
        <v>31956660</v>
      </c>
      <c r="C106" s="9">
        <f>HYPERLINK(_xlfn.CONCAT("https://pubmed.ncbi.nlm.nih.gov/",B106), B106)</f>
        <v>31956660</v>
      </c>
      <c r="D106" s="10" t="s">
        <v>958</v>
      </c>
      <c r="E106" s="8" t="s">
        <v>878</v>
      </c>
      <c r="F106" s="8" t="str">
        <f>IF(COUNTIF('Healthy (TIAB)'!A781:A1675, B106) &gt; 0, "Yes", "No")</f>
        <v>No</v>
      </c>
    </row>
    <row r="107" spans="1:6" ht="32" x14ac:dyDescent="0.2">
      <c r="A107" s="8">
        <v>2019</v>
      </c>
      <c r="B107" s="8">
        <v>30765737</v>
      </c>
      <c r="C107" s="9">
        <f>HYPERLINK(_xlfn.CONCAT("https://pubmed.ncbi.nlm.nih.gov/",B107), B107)</f>
        <v>30765737</v>
      </c>
      <c r="D107" s="10" t="s">
        <v>959</v>
      </c>
      <c r="E107" s="8" t="s">
        <v>848</v>
      </c>
      <c r="F107" s="8" t="str">
        <f>IF(COUNTIF('Healthy (TIAB)'!A787:A1681, B107) &gt; 0, "Yes", "No")</f>
        <v>No</v>
      </c>
    </row>
    <row r="108" spans="1:6" ht="32" x14ac:dyDescent="0.2">
      <c r="A108" s="8">
        <v>2019</v>
      </c>
      <c r="B108" s="8">
        <v>30125457</v>
      </c>
      <c r="C108" s="9">
        <f>HYPERLINK(_xlfn.CONCAT("https://pubmed.ncbi.nlm.nih.gov/",B108), B108)</f>
        <v>30125457</v>
      </c>
      <c r="D108" s="10" t="s">
        <v>960</v>
      </c>
      <c r="E108" s="8" t="s">
        <v>961</v>
      </c>
      <c r="F108" s="8" t="str">
        <f>IF(COUNTIF('Healthy (TIAB)'!A793:A1687, B108) &gt; 0, "Yes", "No")</f>
        <v>No</v>
      </c>
    </row>
    <row r="109" spans="1:6" ht="32" x14ac:dyDescent="0.2">
      <c r="A109" s="8">
        <v>2019</v>
      </c>
      <c r="B109" s="8">
        <v>32549820</v>
      </c>
      <c r="C109" s="9">
        <f>HYPERLINK(_xlfn.CONCAT("https://pubmed.ncbi.nlm.nih.gov/",B109), B109)</f>
        <v>32549820</v>
      </c>
      <c r="D109" s="10" t="s">
        <v>962</v>
      </c>
      <c r="E109" s="8" t="s">
        <v>848</v>
      </c>
      <c r="F109" s="8" t="str">
        <f>IF(COUNTIF('Healthy (TIAB)'!A829:A1723, B109) &gt; 0, "Yes", "No")</f>
        <v>No</v>
      </c>
    </row>
    <row r="110" spans="1:6" ht="32" x14ac:dyDescent="0.2">
      <c r="A110" s="8">
        <v>2018</v>
      </c>
      <c r="B110" s="8">
        <v>28692411</v>
      </c>
      <c r="C110" s="9">
        <f>HYPERLINK(_xlfn.CONCAT("https://pubmed.ncbi.nlm.nih.gov/",B110), B110)</f>
        <v>28692411</v>
      </c>
      <c r="D110" s="10" t="s">
        <v>965</v>
      </c>
      <c r="E110" s="8" t="s">
        <v>966</v>
      </c>
      <c r="F110" s="8" t="str">
        <f>IF(COUNTIF('Healthy (TIAB)'!A6:A900, B110) &gt; 0, "Yes", "No")</f>
        <v>No</v>
      </c>
    </row>
    <row r="111" spans="1:6" ht="32" x14ac:dyDescent="0.2">
      <c r="A111" s="8">
        <v>2018</v>
      </c>
      <c r="B111" s="8">
        <v>29864682</v>
      </c>
      <c r="C111" s="9">
        <f>HYPERLINK(_xlfn.CONCAT("https://pubmed.ncbi.nlm.nih.gov/",B111), B111)</f>
        <v>29864682</v>
      </c>
      <c r="D111" s="10" t="s">
        <v>967</v>
      </c>
      <c r="E111" s="8" t="s">
        <v>853</v>
      </c>
      <c r="F111" s="8" t="str">
        <f>IF(COUNTIF('Healthy (TIAB)'!A10:A904, B111) &gt; 0, "Yes", "No")</f>
        <v>No</v>
      </c>
    </row>
    <row r="112" spans="1:6" ht="48" x14ac:dyDescent="0.2">
      <c r="A112" s="8">
        <v>2018</v>
      </c>
      <c r="B112" s="8">
        <v>30197273</v>
      </c>
      <c r="C112" s="9">
        <f>HYPERLINK(_xlfn.CONCAT("https://pubmed.ncbi.nlm.nih.gov/",B112), B112)</f>
        <v>30197273</v>
      </c>
      <c r="D112" s="10" t="s">
        <v>968</v>
      </c>
      <c r="E112" s="8" t="s">
        <v>845</v>
      </c>
      <c r="F112" s="8" t="str">
        <f>IF(COUNTIF('Healthy (TIAB)'!A11:A905, B112) &gt; 0, "Yes", "No")</f>
        <v>No</v>
      </c>
    </row>
    <row r="113" spans="1:6" ht="48" x14ac:dyDescent="0.2">
      <c r="A113" s="8">
        <v>2018</v>
      </c>
      <c r="B113" s="8">
        <v>29385062</v>
      </c>
      <c r="C113" s="9">
        <f>HYPERLINK(_xlfn.CONCAT("https://pubmed.ncbi.nlm.nih.gov/",B113), B113)</f>
        <v>29385062</v>
      </c>
      <c r="D113" s="10" t="s">
        <v>969</v>
      </c>
      <c r="E113" s="8" t="s">
        <v>875</v>
      </c>
      <c r="F113" s="8" t="str">
        <f>IF(COUNTIF('Healthy (TIAB)'!A16:A910, B113) &gt; 0, "Yes", "No")</f>
        <v>No</v>
      </c>
    </row>
    <row r="114" spans="1:6" ht="48" x14ac:dyDescent="0.2">
      <c r="A114" s="8">
        <v>2018</v>
      </c>
      <c r="B114" s="8">
        <v>28867681</v>
      </c>
      <c r="C114" s="9">
        <f>HYPERLINK(_xlfn.CONCAT("https://pubmed.ncbi.nlm.nih.gov/",B114), B114)</f>
        <v>28867681</v>
      </c>
      <c r="D114" s="10" t="s">
        <v>970</v>
      </c>
      <c r="E114" s="8" t="s">
        <v>848</v>
      </c>
      <c r="F114" s="8" t="str">
        <f>IF(COUNTIF('Healthy (TIAB)'!A50:A944, B114) &gt; 0, "Yes", "No")</f>
        <v>No</v>
      </c>
    </row>
    <row r="115" spans="1:6" ht="32" x14ac:dyDescent="0.2">
      <c r="A115" s="8">
        <v>2018</v>
      </c>
      <c r="B115" s="8">
        <v>30227610</v>
      </c>
      <c r="C115" s="9">
        <f>HYPERLINK(_xlfn.CONCAT("https://pubmed.ncbi.nlm.nih.gov/",B115), B115)</f>
        <v>30227610</v>
      </c>
      <c r="D115" s="10" t="s">
        <v>971</v>
      </c>
      <c r="E115" s="8" t="s">
        <v>856</v>
      </c>
      <c r="F115" s="8" t="str">
        <f>IF(COUNTIF('Healthy (TIAB)'!A92:A986, B115) &gt; 0, "Yes", "No")</f>
        <v>No</v>
      </c>
    </row>
    <row r="116" spans="1:6" ht="32" x14ac:dyDescent="0.2">
      <c r="A116" s="8">
        <v>2018</v>
      </c>
      <c r="B116" s="8">
        <v>29583081</v>
      </c>
      <c r="C116" s="9">
        <f>HYPERLINK(_xlfn.CONCAT("https://pubmed.ncbi.nlm.nih.gov/",B116), B116)</f>
        <v>29583081</v>
      </c>
      <c r="D116" s="10" t="s">
        <v>972</v>
      </c>
      <c r="E116" s="8" t="s">
        <v>845</v>
      </c>
      <c r="F116" s="8" t="str">
        <f>IF(COUNTIF('Healthy (TIAB)'!A108:A1002, B116) &gt; 0, "Yes", "No")</f>
        <v>No</v>
      </c>
    </row>
    <row r="117" spans="1:6" ht="48" x14ac:dyDescent="0.2">
      <c r="A117" s="8">
        <v>2018</v>
      </c>
      <c r="B117" s="8">
        <v>29518747</v>
      </c>
      <c r="C117" s="9">
        <f>HYPERLINK(_xlfn.CONCAT("https://pubmed.ncbi.nlm.nih.gov/",B117), B117)</f>
        <v>29518747</v>
      </c>
      <c r="D117" s="10" t="s">
        <v>973</v>
      </c>
      <c r="E117" s="8" t="s">
        <v>856</v>
      </c>
      <c r="F117" s="8" t="str">
        <f>IF(COUNTIF('Healthy (TIAB)'!A110:A1004, B117) &gt; 0, "Yes", "No")</f>
        <v>No</v>
      </c>
    </row>
    <row r="118" spans="1:6" ht="32" x14ac:dyDescent="0.2">
      <c r="A118" s="8">
        <v>2018</v>
      </c>
      <c r="B118" s="8">
        <v>29552010</v>
      </c>
      <c r="C118" s="9">
        <f>HYPERLINK(_xlfn.CONCAT("https://pubmed.ncbi.nlm.nih.gov/",B118), B118)</f>
        <v>29552010</v>
      </c>
      <c r="D118" s="10" t="s">
        <v>974</v>
      </c>
      <c r="E118" s="8" t="s">
        <v>893</v>
      </c>
      <c r="F118" s="8" t="str">
        <f>IF(COUNTIF('Healthy (TIAB)'!A117:A1011, B118) &gt; 0, "Yes", "No")</f>
        <v>No</v>
      </c>
    </row>
    <row r="119" spans="1:6" ht="32" x14ac:dyDescent="0.2">
      <c r="A119" s="8">
        <v>2018</v>
      </c>
      <c r="B119" s="8">
        <v>29849178</v>
      </c>
      <c r="C119" s="9">
        <f>HYPERLINK(_xlfn.CONCAT("https://pubmed.ncbi.nlm.nih.gov/",B119), B119)</f>
        <v>29849178</v>
      </c>
      <c r="D119" s="10" t="s">
        <v>975</v>
      </c>
      <c r="E119" s="8" t="s">
        <v>891</v>
      </c>
      <c r="F119" s="8" t="str">
        <f>IF(COUNTIF('Healthy (TIAB)'!A140:A1034, B119) &gt; 0, "Yes", "No")</f>
        <v>No</v>
      </c>
    </row>
    <row r="120" spans="1:6" ht="16" x14ac:dyDescent="0.2">
      <c r="A120" s="8">
        <v>2018</v>
      </c>
      <c r="B120" s="8">
        <v>29884682</v>
      </c>
      <c r="C120" s="9">
        <f>HYPERLINK(_xlfn.CONCAT("https://pubmed.ncbi.nlm.nih.gov/",B120), B120)</f>
        <v>29884682</v>
      </c>
      <c r="D120" s="10" t="s">
        <v>976</v>
      </c>
      <c r="E120" s="8" t="s">
        <v>977</v>
      </c>
      <c r="F120" s="8" t="str">
        <f>IF(COUNTIF('Healthy (TIAB)'!A144:A1038, B120) &gt; 0, "Yes", "No")</f>
        <v>No</v>
      </c>
    </row>
    <row r="121" spans="1:6" ht="48" x14ac:dyDescent="0.2">
      <c r="A121" s="8">
        <v>2018</v>
      </c>
      <c r="B121" s="8">
        <v>29223557</v>
      </c>
      <c r="C121" s="9">
        <f>HYPERLINK(_xlfn.CONCAT("https://pubmed.ncbi.nlm.nih.gov/",B121), B121)</f>
        <v>29223557</v>
      </c>
      <c r="D121" s="10" t="s">
        <v>978</v>
      </c>
      <c r="E121" s="8" t="s">
        <v>851</v>
      </c>
      <c r="F121" s="8" t="str">
        <f>IF(COUNTIF('Healthy (TIAB)'!A148:A1042, B121) &gt; 0, "Yes", "No")</f>
        <v>No</v>
      </c>
    </row>
    <row r="122" spans="1:6" ht="32" x14ac:dyDescent="0.2">
      <c r="A122" s="8">
        <v>2018</v>
      </c>
      <c r="B122" s="8">
        <v>30324119</v>
      </c>
      <c r="C122" s="9">
        <f>HYPERLINK(_xlfn.CONCAT("https://pubmed.ncbi.nlm.nih.gov/",B122), B122)</f>
        <v>30324119</v>
      </c>
      <c r="D122" s="10" t="s">
        <v>979</v>
      </c>
      <c r="E122" s="8" t="s">
        <v>851</v>
      </c>
      <c r="F122" s="8" t="str">
        <f>IF(COUNTIF('Healthy (TIAB)'!A254:A1148, B122) &gt; 0, "Yes", "No")</f>
        <v>No</v>
      </c>
    </row>
    <row r="123" spans="1:6" ht="32" x14ac:dyDescent="0.2">
      <c r="A123" s="8">
        <v>2018</v>
      </c>
      <c r="B123" s="8">
        <v>30572894</v>
      </c>
      <c r="C123" s="9">
        <f>HYPERLINK(_xlfn.CONCAT("https://pubmed.ncbi.nlm.nih.gov/",B123), B123)</f>
        <v>30572894</v>
      </c>
      <c r="D123" s="10" t="s">
        <v>980</v>
      </c>
      <c r="E123" s="8" t="s">
        <v>902</v>
      </c>
      <c r="F123" s="8" t="str">
        <f>IF(COUNTIF('Healthy (TIAB)'!A276:A1170, B123) &gt; 0, "Yes", "No")</f>
        <v>No</v>
      </c>
    </row>
    <row r="124" spans="1:6" ht="16" x14ac:dyDescent="0.2">
      <c r="A124" s="8">
        <v>2018</v>
      </c>
      <c r="B124" s="8">
        <v>29503145</v>
      </c>
      <c r="C124" s="9">
        <f>HYPERLINK(_xlfn.CONCAT("https://pubmed.ncbi.nlm.nih.gov/",B124), B124)</f>
        <v>29503145</v>
      </c>
      <c r="D124" s="10" t="s">
        <v>981</v>
      </c>
      <c r="E124" s="8" t="s">
        <v>845</v>
      </c>
      <c r="F124" s="8" t="str">
        <f>IF(COUNTIF('Healthy (TIAB)'!A519:A1413, B124) &gt; 0, "Yes", "No")</f>
        <v>No</v>
      </c>
    </row>
    <row r="125" spans="1:6" ht="32" x14ac:dyDescent="0.2">
      <c r="A125" s="8">
        <v>2018</v>
      </c>
      <c r="B125" s="8">
        <v>29362766</v>
      </c>
      <c r="C125" s="9">
        <f>HYPERLINK(_xlfn.CONCAT("https://pubmed.ncbi.nlm.nih.gov/",B125), B125)</f>
        <v>29362766</v>
      </c>
      <c r="D125" s="10" t="s">
        <v>982</v>
      </c>
      <c r="E125" s="8" t="s">
        <v>845</v>
      </c>
      <c r="F125" s="8" t="str">
        <f>IF(COUNTIF('Healthy (TIAB)'!A533:A1427, B125) &gt; 0, "Yes", "No")</f>
        <v>No</v>
      </c>
    </row>
    <row r="126" spans="1:6" ht="32" x14ac:dyDescent="0.2">
      <c r="A126" s="8">
        <v>2018</v>
      </c>
      <c r="B126" s="8">
        <v>29544483</v>
      </c>
      <c r="C126" s="9">
        <f>HYPERLINK(_xlfn.CONCAT("https://pubmed.ncbi.nlm.nih.gov/",B126), B126)</f>
        <v>29544483</v>
      </c>
      <c r="D126" s="10" t="s">
        <v>983</v>
      </c>
      <c r="E126" s="8" t="s">
        <v>850</v>
      </c>
      <c r="F126" s="8" t="str">
        <f>IF(COUNTIF('Healthy (TIAB)'!A537:A1431, B126) &gt; 0, "Yes", "No")</f>
        <v>No</v>
      </c>
    </row>
    <row r="127" spans="1:6" ht="48" x14ac:dyDescent="0.2">
      <c r="A127" s="8">
        <v>2018</v>
      </c>
      <c r="B127" s="8">
        <v>30237446</v>
      </c>
      <c r="C127" s="9">
        <f>HYPERLINK(_xlfn.CONCAT("https://pubmed.ncbi.nlm.nih.gov/",B127), B127)</f>
        <v>30237446</v>
      </c>
      <c r="D127" s="10" t="s">
        <v>984</v>
      </c>
      <c r="E127" s="8" t="s">
        <v>985</v>
      </c>
      <c r="F127" s="8" t="str">
        <f>IF(COUNTIF('Healthy (TIAB)'!A542:A1436, B127) &gt; 0, "Yes", "No")</f>
        <v>No</v>
      </c>
    </row>
    <row r="128" spans="1:6" ht="32" x14ac:dyDescent="0.2">
      <c r="A128" s="8">
        <v>2018</v>
      </c>
      <c r="B128" s="8">
        <v>29781483</v>
      </c>
      <c r="C128" s="9">
        <f>HYPERLINK(_xlfn.CONCAT("https://pubmed.ncbi.nlm.nih.gov/",B128), B128)</f>
        <v>29781483</v>
      </c>
      <c r="D128" s="10" t="s">
        <v>483</v>
      </c>
      <c r="E128" s="8" t="s">
        <v>845</v>
      </c>
      <c r="F128" s="8" t="str">
        <f>IF(COUNTIF('Healthy (TIAB)'!A545:A1439, B128) &gt; 0, "Yes", "No")</f>
        <v>No</v>
      </c>
    </row>
    <row r="129" spans="1:6" ht="48" x14ac:dyDescent="0.2">
      <c r="A129" s="8">
        <v>2018</v>
      </c>
      <c r="B129" s="8">
        <v>29272211</v>
      </c>
      <c r="C129" s="9">
        <f>HYPERLINK(_xlfn.CONCAT("https://pubmed.ncbi.nlm.nih.gov/",B129), B129)</f>
        <v>29272211</v>
      </c>
      <c r="D129" s="10" t="s">
        <v>987</v>
      </c>
      <c r="E129" s="8" t="s">
        <v>851</v>
      </c>
      <c r="F129" s="8" t="str">
        <f>IF(COUNTIF('Healthy (TIAB)'!A572:A1466, B129) &gt; 0, "Yes", "No")</f>
        <v>No</v>
      </c>
    </row>
    <row r="130" spans="1:6" ht="48" x14ac:dyDescent="0.2">
      <c r="A130" s="8">
        <v>2018</v>
      </c>
      <c r="B130" s="8">
        <v>30101332</v>
      </c>
      <c r="C130" s="9">
        <f>HYPERLINK(_xlfn.CONCAT("https://pubmed.ncbi.nlm.nih.gov/",B130), B130)</f>
        <v>30101332</v>
      </c>
      <c r="D130" s="10" t="s">
        <v>988</v>
      </c>
      <c r="E130" s="8" t="s">
        <v>845</v>
      </c>
      <c r="F130" s="8" t="str">
        <f>IF(COUNTIF('Healthy (TIAB)'!A581:A1475, B130) &gt; 0, "Yes", "No")</f>
        <v>No</v>
      </c>
    </row>
    <row r="131" spans="1:6" ht="32" x14ac:dyDescent="0.2">
      <c r="A131" s="8">
        <v>2018</v>
      </c>
      <c r="B131" s="8">
        <v>29713249</v>
      </c>
      <c r="C131" s="9">
        <f>HYPERLINK(_xlfn.CONCAT("https://pubmed.ncbi.nlm.nih.gov/",B131), B131)</f>
        <v>29713249</v>
      </c>
      <c r="D131" s="10" t="s">
        <v>989</v>
      </c>
      <c r="E131" s="8" t="s">
        <v>851</v>
      </c>
      <c r="F131" s="8" t="str">
        <f>IF(COUNTIF('Healthy (TIAB)'!A591:A1485, B131) &gt; 0, "Yes", "No")</f>
        <v>No</v>
      </c>
    </row>
    <row r="132" spans="1:6" ht="32" x14ac:dyDescent="0.2">
      <c r="A132" s="8">
        <v>2018</v>
      </c>
      <c r="B132" s="8">
        <v>30544518</v>
      </c>
      <c r="C132" s="9">
        <f>HYPERLINK(_xlfn.CONCAT("https://pubmed.ncbi.nlm.nih.gov/",B132), B132)</f>
        <v>30544518</v>
      </c>
      <c r="D132" s="10" t="s">
        <v>990</v>
      </c>
      <c r="E132" s="8" t="s">
        <v>873</v>
      </c>
      <c r="F132" s="8" t="str">
        <f>IF(COUNTIF('Healthy (TIAB)'!A607:A1501, B132) &gt; 0, "Yes", "No")</f>
        <v>No</v>
      </c>
    </row>
    <row r="133" spans="1:6" ht="32" x14ac:dyDescent="0.2">
      <c r="A133" s="8">
        <v>2018</v>
      </c>
      <c r="B133" s="8">
        <v>29665620</v>
      </c>
      <c r="C133" s="9">
        <f>HYPERLINK(_xlfn.CONCAT("https://pubmed.ncbi.nlm.nih.gov/",B133), B133)</f>
        <v>29665620</v>
      </c>
      <c r="D133" s="10" t="s">
        <v>991</v>
      </c>
      <c r="E133" s="8" t="s">
        <v>851</v>
      </c>
      <c r="F133" s="8" t="str">
        <f>IF(COUNTIF('Healthy (TIAB)'!A619:A1513, B133) &gt; 0, "Yes", "No")</f>
        <v>No</v>
      </c>
    </row>
    <row r="134" spans="1:6" ht="32" x14ac:dyDescent="0.2">
      <c r="A134" s="8">
        <v>2018</v>
      </c>
      <c r="B134" s="8">
        <v>29272068</v>
      </c>
      <c r="C134" s="9">
        <f>HYPERLINK(_xlfn.CONCAT("https://pubmed.ncbi.nlm.nih.gov/",B134), B134)</f>
        <v>29272068</v>
      </c>
      <c r="D134" s="10" t="s">
        <v>992</v>
      </c>
      <c r="E134" s="8" t="s">
        <v>845</v>
      </c>
      <c r="F134" s="8" t="str">
        <f>IF(COUNTIF('Healthy (TIAB)'!A641:A1535, B134) &gt; 0, "Yes", "No")</f>
        <v>No</v>
      </c>
    </row>
    <row r="135" spans="1:6" ht="48" x14ac:dyDescent="0.2">
      <c r="A135" s="8">
        <v>2018</v>
      </c>
      <c r="B135" s="8">
        <v>29471285</v>
      </c>
      <c r="C135" s="9">
        <f>HYPERLINK(_xlfn.CONCAT("https://pubmed.ncbi.nlm.nih.gov/",B135), B135)</f>
        <v>29471285</v>
      </c>
      <c r="D135" s="10" t="s">
        <v>993</v>
      </c>
      <c r="E135" s="8" t="s">
        <v>951</v>
      </c>
      <c r="F135" s="8" t="str">
        <f>IF(COUNTIF('Healthy (TIAB)'!A704:A1598, B135) &gt; 0, "Yes", "No")</f>
        <v>No</v>
      </c>
    </row>
    <row r="136" spans="1:6" ht="32" x14ac:dyDescent="0.2">
      <c r="A136" s="8">
        <v>2018</v>
      </c>
      <c r="B136" s="8">
        <v>29565165</v>
      </c>
      <c r="C136" s="9">
        <f>HYPERLINK(_xlfn.CONCAT("https://pubmed.ncbi.nlm.nih.gov/",B136), B136)</f>
        <v>29565165</v>
      </c>
      <c r="D136" s="10" t="s">
        <v>484</v>
      </c>
      <c r="E136" s="8" t="s">
        <v>848</v>
      </c>
      <c r="F136" s="8" t="str">
        <f>IF(COUNTIF('Healthy (TIAB)'!A761:A1655, B136) &gt; 0, "Yes", "No")</f>
        <v>No</v>
      </c>
    </row>
    <row r="137" spans="1:6" ht="48" x14ac:dyDescent="0.2">
      <c r="A137" s="8">
        <v>2018</v>
      </c>
      <c r="B137" s="8">
        <v>30170260</v>
      </c>
      <c r="C137" s="9">
        <f>HYPERLINK(_xlfn.CONCAT("https://pubmed.ncbi.nlm.nih.gov/",B137), B137)</f>
        <v>30170260</v>
      </c>
      <c r="D137" s="10" t="s">
        <v>994</v>
      </c>
      <c r="E137" s="8" t="s">
        <v>891</v>
      </c>
      <c r="F137" s="8" t="str">
        <f>IF(COUNTIF('Healthy (TIAB)'!A768:A1662, B137) &gt; 0, "Yes", "No")</f>
        <v>No</v>
      </c>
    </row>
    <row r="138" spans="1:6" ht="32" x14ac:dyDescent="0.2">
      <c r="A138" s="8">
        <v>2018</v>
      </c>
      <c r="B138" s="8">
        <v>29329042</v>
      </c>
      <c r="C138" s="9">
        <f>HYPERLINK(_xlfn.CONCAT("https://pubmed.ncbi.nlm.nih.gov/",B138), B138)</f>
        <v>29329042</v>
      </c>
      <c r="D138" s="10" t="s">
        <v>995</v>
      </c>
      <c r="E138" s="8" t="s">
        <v>851</v>
      </c>
      <c r="F138" s="8" t="str">
        <f>IF(COUNTIF('Healthy (TIAB)'!A789:A1683, B138) &gt; 0, "Yes", "No")</f>
        <v>No</v>
      </c>
    </row>
    <row r="139" spans="1:6" ht="32" x14ac:dyDescent="0.2">
      <c r="A139" s="8">
        <v>2018</v>
      </c>
      <c r="B139" s="8">
        <v>29982544</v>
      </c>
      <c r="C139" s="9">
        <f>HYPERLINK(_xlfn.CONCAT("https://pubmed.ncbi.nlm.nih.gov/",B139), B139)</f>
        <v>29982544</v>
      </c>
      <c r="D139" s="10" t="s">
        <v>996</v>
      </c>
      <c r="E139" s="8" t="s">
        <v>845</v>
      </c>
      <c r="F139" s="8" t="str">
        <f>IF(COUNTIF('Healthy (TIAB)'!A791:A1685, B139) &gt; 0, "Yes", "No")</f>
        <v>No</v>
      </c>
    </row>
    <row r="140" spans="1:6" ht="32" x14ac:dyDescent="0.2">
      <c r="A140" s="8">
        <v>2018</v>
      </c>
      <c r="B140" s="8">
        <v>28648475</v>
      </c>
      <c r="C140" s="9">
        <f>HYPERLINK(_xlfn.CONCAT("https://pubmed.ncbi.nlm.nih.gov/",B140), B140)</f>
        <v>28648475</v>
      </c>
      <c r="D140" s="10" t="s">
        <v>997</v>
      </c>
      <c r="E140" s="8" t="s">
        <v>951</v>
      </c>
      <c r="F140" s="8" t="str">
        <f>IF(COUNTIF('Healthy (TIAB)'!A849:A1743, B140) &gt; 0, "Yes", "No")</f>
        <v>No</v>
      </c>
    </row>
    <row r="141" spans="1:6" ht="32" x14ac:dyDescent="0.2">
      <c r="A141" s="8">
        <v>2017</v>
      </c>
      <c r="B141" s="8">
        <v>28511023</v>
      </c>
      <c r="C141" s="9">
        <f>HYPERLINK(_xlfn.CONCAT("https://pubmed.ncbi.nlm.nih.gov/",B141), B141)</f>
        <v>28511023</v>
      </c>
      <c r="D141" s="10" t="s">
        <v>998</v>
      </c>
      <c r="E141" s="8" t="s">
        <v>853</v>
      </c>
      <c r="F141" s="8" t="str">
        <f>IF(COUNTIF('Healthy (TIAB)'!A15:A909, B141) &gt; 0, "Yes", "No")</f>
        <v>No</v>
      </c>
    </row>
    <row r="142" spans="1:6" ht="32" x14ac:dyDescent="0.2">
      <c r="A142" s="8">
        <v>2017</v>
      </c>
      <c r="B142" s="8">
        <v>28502503</v>
      </c>
      <c r="C142" s="9">
        <f>HYPERLINK(_xlfn.CONCAT("https://pubmed.ncbi.nlm.nih.gov/",B142), B142)</f>
        <v>28502503</v>
      </c>
      <c r="D142" s="10" t="s">
        <v>999</v>
      </c>
      <c r="E142" s="8" t="s">
        <v>887</v>
      </c>
      <c r="F142" s="8" t="str">
        <f>IF(COUNTIF('Healthy (TIAB)'!A18:A912, B142) &gt; 0, "Yes", "No")</f>
        <v>No</v>
      </c>
    </row>
    <row r="143" spans="1:6" ht="32" x14ac:dyDescent="0.2">
      <c r="A143" s="8">
        <v>2017</v>
      </c>
      <c r="B143" s="8">
        <v>28616051</v>
      </c>
      <c r="C143" s="9">
        <f>HYPERLINK(_xlfn.CONCAT("https://pubmed.ncbi.nlm.nih.gov/",B143), B143)</f>
        <v>28616051</v>
      </c>
      <c r="D143" s="10" t="s">
        <v>1000</v>
      </c>
      <c r="E143" s="8" t="s">
        <v>853</v>
      </c>
      <c r="F143" s="8" t="str">
        <f>IF(COUNTIF('Healthy (TIAB)'!A65:A959, B143) &gt; 0, "Yes", "No")</f>
        <v>No</v>
      </c>
    </row>
    <row r="144" spans="1:6" ht="16" x14ac:dyDescent="0.2">
      <c r="A144" s="8">
        <v>2017</v>
      </c>
      <c r="B144" s="8">
        <v>28457318</v>
      </c>
      <c r="C144" s="9">
        <f>HYPERLINK(_xlfn.CONCAT("https://pubmed.ncbi.nlm.nih.gov/",B144), B144)</f>
        <v>28457318</v>
      </c>
      <c r="D144" s="10" t="s">
        <v>1001</v>
      </c>
      <c r="E144" s="8" t="s">
        <v>1002</v>
      </c>
      <c r="F144" s="8" t="str">
        <f>IF(COUNTIF('Healthy (TIAB)'!A71:A965, B144) &gt; 0, "Yes", "No")</f>
        <v>No</v>
      </c>
    </row>
    <row r="145" spans="1:6" ht="32" x14ac:dyDescent="0.2">
      <c r="A145" s="8">
        <v>2017</v>
      </c>
      <c r="B145" s="8">
        <v>27778191</v>
      </c>
      <c r="C145" s="9">
        <f>HYPERLINK(_xlfn.CONCAT("https://pubmed.ncbi.nlm.nih.gov/",B145), B145)</f>
        <v>27778191</v>
      </c>
      <c r="D145" s="10" t="s">
        <v>1003</v>
      </c>
      <c r="E145" s="8" t="s">
        <v>853</v>
      </c>
      <c r="F145" s="8" t="str">
        <f>IF(COUNTIF('Healthy (TIAB)'!A74:A968, B145) &gt; 0, "Yes", "No")</f>
        <v>No</v>
      </c>
    </row>
    <row r="146" spans="1:6" ht="32" x14ac:dyDescent="0.2">
      <c r="A146" s="8">
        <v>2017</v>
      </c>
      <c r="B146" s="8">
        <v>28112528</v>
      </c>
      <c r="C146" s="9">
        <f>HYPERLINK(_xlfn.CONCAT("https://pubmed.ncbi.nlm.nih.gov/",B146), B146)</f>
        <v>28112528</v>
      </c>
      <c r="D146" s="10" t="s">
        <v>1005</v>
      </c>
      <c r="E146" s="8" t="s">
        <v>851</v>
      </c>
      <c r="F146" s="8" t="str">
        <f>IF(COUNTIF('Healthy (TIAB)'!A87:A981, B146) &gt; 0, "Yes", "No")</f>
        <v>No</v>
      </c>
    </row>
    <row r="147" spans="1:6" ht="32" x14ac:dyDescent="0.2">
      <c r="A147" s="8">
        <v>2017</v>
      </c>
      <c r="B147" s="8">
        <v>28394002</v>
      </c>
      <c r="C147" s="9">
        <f>HYPERLINK(_xlfn.CONCAT("https://pubmed.ncbi.nlm.nih.gov/",B147), B147)</f>
        <v>28394002</v>
      </c>
      <c r="D147" s="10" t="s">
        <v>1006</v>
      </c>
      <c r="E147" s="8" t="s">
        <v>845</v>
      </c>
      <c r="F147" s="8" t="str">
        <f>IF(COUNTIF('Healthy (TIAB)'!A98:A992, B147) &gt; 0, "Yes", "No")</f>
        <v>No</v>
      </c>
    </row>
    <row r="148" spans="1:6" ht="32" x14ac:dyDescent="0.2">
      <c r="A148" s="8">
        <v>2017</v>
      </c>
      <c r="B148" s="8">
        <v>28410617</v>
      </c>
      <c r="C148" s="9">
        <f>HYPERLINK(_xlfn.CONCAT("https://pubmed.ncbi.nlm.nih.gov/",B148), B148)</f>
        <v>28410617</v>
      </c>
      <c r="D148" s="10" t="s">
        <v>1007</v>
      </c>
      <c r="E148" s="8" t="s">
        <v>856</v>
      </c>
      <c r="F148" s="8" t="str">
        <f>IF(COUNTIF('Healthy (TIAB)'!A102:A996, B148) &gt; 0, "Yes", "No")</f>
        <v>No</v>
      </c>
    </row>
    <row r="149" spans="1:6" ht="32" x14ac:dyDescent="0.2">
      <c r="A149" s="8">
        <v>2017</v>
      </c>
      <c r="B149" s="8">
        <v>28294174</v>
      </c>
      <c r="C149" s="9">
        <f>HYPERLINK(_xlfn.CONCAT("https://pubmed.ncbi.nlm.nih.gov/",B149), B149)</f>
        <v>28294174</v>
      </c>
      <c r="D149" s="10" t="s">
        <v>1008</v>
      </c>
      <c r="E149" s="8" t="s">
        <v>1009</v>
      </c>
      <c r="F149" s="8" t="str">
        <f>IF(COUNTIF('Healthy (TIAB)'!A106:A1000, B149) &gt; 0, "Yes", "No")</f>
        <v>No</v>
      </c>
    </row>
    <row r="150" spans="1:6" ht="32" x14ac:dyDescent="0.2">
      <c r="A150" s="8">
        <v>2017</v>
      </c>
      <c r="B150" s="8">
        <v>28488685</v>
      </c>
      <c r="C150" s="9">
        <f>HYPERLINK(_xlfn.CONCAT("https://pubmed.ncbi.nlm.nih.gov/",B150), B150)</f>
        <v>28488685</v>
      </c>
      <c r="D150" s="10" t="s">
        <v>569</v>
      </c>
      <c r="E150" s="8" t="s">
        <v>887</v>
      </c>
      <c r="F150" s="8" t="str">
        <f>IF(COUNTIF('Healthy (TIAB)'!A111:A1005, B150) &gt; 0, "Yes", "No")</f>
        <v>Yes</v>
      </c>
    </row>
    <row r="151" spans="1:6" ht="32" x14ac:dyDescent="0.2">
      <c r="A151" s="8">
        <v>2017</v>
      </c>
      <c r="B151" s="8">
        <v>28791297</v>
      </c>
      <c r="C151" s="9">
        <f>HYPERLINK(_xlfn.CONCAT("https://pubmed.ncbi.nlm.nih.gov/",B151), B151)</f>
        <v>28791297</v>
      </c>
      <c r="D151" s="10" t="s">
        <v>1624</v>
      </c>
      <c r="E151" s="8" t="s">
        <v>848</v>
      </c>
      <c r="F151" s="8" t="str">
        <f>IF(COUNTIF('Healthy (TIAB)'!A123:A1017, B151) &gt; 0, "Yes", "No")</f>
        <v>No</v>
      </c>
    </row>
    <row r="152" spans="1:6" ht="32" x14ac:dyDescent="0.2">
      <c r="A152" s="8">
        <v>2017</v>
      </c>
      <c r="B152" s="8">
        <v>28710178</v>
      </c>
      <c r="C152" s="9">
        <f>HYPERLINK(_xlfn.CONCAT("https://pubmed.ncbi.nlm.nih.gov/",B152), B152)</f>
        <v>28710178</v>
      </c>
      <c r="D152" s="10" t="s">
        <v>1010</v>
      </c>
      <c r="E152" s="8" t="s">
        <v>891</v>
      </c>
      <c r="F152" s="8" t="str">
        <f>IF(COUNTIF('Healthy (TIAB)'!A124:A1018, B152) &gt; 0, "Yes", "No")</f>
        <v>No</v>
      </c>
    </row>
    <row r="153" spans="1:6" ht="32" x14ac:dyDescent="0.2">
      <c r="A153" s="8">
        <v>2017</v>
      </c>
      <c r="B153" s="8">
        <v>28717113</v>
      </c>
      <c r="C153" s="9">
        <f>HYPERLINK(_xlfn.CONCAT("https://pubmed.ncbi.nlm.nih.gov/",B153), B153)</f>
        <v>28717113</v>
      </c>
      <c r="D153" s="10" t="s">
        <v>1011</v>
      </c>
      <c r="E153" s="8" t="s">
        <v>845</v>
      </c>
      <c r="F153" s="8" t="str">
        <f>IF(COUNTIF('Healthy (TIAB)'!A127:A1021, B153) &gt; 0, "Yes", "No")</f>
        <v>No</v>
      </c>
    </row>
    <row r="154" spans="1:6" ht="32" x14ac:dyDescent="0.2">
      <c r="A154" s="8">
        <v>2017</v>
      </c>
      <c r="B154" s="8">
        <v>29246960</v>
      </c>
      <c r="C154" s="9">
        <f>HYPERLINK(_xlfn.CONCAT("https://pubmed.ncbi.nlm.nih.gov/",B154), B154)</f>
        <v>29246960</v>
      </c>
      <c r="D154" s="10" t="s">
        <v>1012</v>
      </c>
      <c r="E154" s="8" t="s">
        <v>1013</v>
      </c>
      <c r="F154" s="8" t="str">
        <f>IF(COUNTIF('Healthy (TIAB)'!A132:A1026, B154) &gt; 0, "Yes", "No")</f>
        <v>No</v>
      </c>
    </row>
    <row r="155" spans="1:6" ht="32" x14ac:dyDescent="0.2">
      <c r="A155" s="8">
        <v>2017</v>
      </c>
      <c r="B155" s="8">
        <v>28379038</v>
      </c>
      <c r="C155" s="9">
        <f>HYPERLINK(_xlfn.CONCAT("https://pubmed.ncbi.nlm.nih.gov/",B155), B155)</f>
        <v>28379038</v>
      </c>
      <c r="D155" s="10" t="s">
        <v>1014</v>
      </c>
      <c r="E155" s="8" t="s">
        <v>977</v>
      </c>
      <c r="F155" s="8" t="str">
        <f>IF(COUNTIF('Healthy (TIAB)'!A139:A1033, B155) &gt; 0, "Yes", "No")</f>
        <v>No</v>
      </c>
    </row>
    <row r="156" spans="1:6" ht="32" x14ac:dyDescent="0.2">
      <c r="A156" s="8">
        <v>2017</v>
      </c>
      <c r="B156" s="8">
        <v>28863874</v>
      </c>
      <c r="C156" s="9">
        <f>HYPERLINK(_xlfn.CONCAT("https://pubmed.ncbi.nlm.nih.gov/",B156), B156)</f>
        <v>28863874</v>
      </c>
      <c r="D156" s="10" t="s">
        <v>1015</v>
      </c>
      <c r="E156" s="8" t="s">
        <v>1016</v>
      </c>
      <c r="F156" s="8" t="str">
        <f>IF(COUNTIF('Healthy (TIAB)'!A143:A1037, B156) &gt; 0, "Yes", "No")</f>
        <v>No</v>
      </c>
    </row>
    <row r="157" spans="1:6" ht="48" x14ac:dyDescent="0.2">
      <c r="A157" s="8">
        <v>2017</v>
      </c>
      <c r="B157" s="8">
        <v>28826313</v>
      </c>
      <c r="C157" s="9">
        <f>HYPERLINK(_xlfn.CONCAT("https://pubmed.ncbi.nlm.nih.gov/",B157), B157)</f>
        <v>28826313</v>
      </c>
      <c r="D157" s="10" t="s">
        <v>1018</v>
      </c>
      <c r="E157" s="8" t="s">
        <v>851</v>
      </c>
      <c r="F157" s="8" t="str">
        <f>IF(COUNTIF('Healthy (TIAB)'!A155:A1049, B157) &gt; 0, "Yes", "No")</f>
        <v>No</v>
      </c>
    </row>
    <row r="158" spans="1:6" ht="32" x14ac:dyDescent="0.2">
      <c r="A158" s="8">
        <v>2017</v>
      </c>
      <c r="B158" s="8">
        <v>27876342</v>
      </c>
      <c r="C158" s="9">
        <f>HYPERLINK(_xlfn.CONCAT("https://pubmed.ncbi.nlm.nih.gov/",B158), B158)</f>
        <v>27876342</v>
      </c>
      <c r="D158" s="10" t="s">
        <v>1019</v>
      </c>
      <c r="E158" s="8" t="s">
        <v>856</v>
      </c>
      <c r="F158" s="8" t="str">
        <f>IF(COUNTIF('Healthy (TIAB)'!A265:A1159, B158) &gt; 0, "Yes", "No")</f>
        <v>No</v>
      </c>
    </row>
    <row r="159" spans="1:6" ht="32" x14ac:dyDescent="0.2">
      <c r="A159" s="8">
        <v>2017</v>
      </c>
      <c r="B159" s="8">
        <v>29282085</v>
      </c>
      <c r="C159" s="9">
        <f>HYPERLINK(_xlfn.CONCAT("https://pubmed.ncbi.nlm.nih.gov/",B159), B159)</f>
        <v>29282085</v>
      </c>
      <c r="D159" s="10" t="s">
        <v>1020</v>
      </c>
      <c r="E159" s="8" t="s">
        <v>845</v>
      </c>
      <c r="F159" s="8" t="str">
        <f>IF(COUNTIF('Healthy (TIAB)'!A281:A1175, B159) &gt; 0, "Yes", "No")</f>
        <v>No</v>
      </c>
    </row>
    <row r="160" spans="1:6" ht="32" x14ac:dyDescent="0.2">
      <c r="A160" s="8">
        <v>2017</v>
      </c>
      <c r="B160" s="8">
        <v>29066159</v>
      </c>
      <c r="C160" s="9">
        <f>HYPERLINK(_xlfn.CONCAT("https://pubmed.ncbi.nlm.nih.gov/",B160), B160)</f>
        <v>29066159</v>
      </c>
      <c r="D160" s="10" t="s">
        <v>1021</v>
      </c>
      <c r="E160" s="8" t="s">
        <v>856</v>
      </c>
      <c r="F160" s="8" t="str">
        <f>IF(COUNTIF('Healthy (TIAB)'!A286:A1180, B160) &gt; 0, "Yes", "No")</f>
        <v>No</v>
      </c>
    </row>
    <row r="161" spans="1:6" ht="32" x14ac:dyDescent="0.2">
      <c r="A161" s="8">
        <v>2017</v>
      </c>
      <c r="B161" s="8">
        <v>28587203</v>
      </c>
      <c r="C161" s="9">
        <f>HYPERLINK(_xlfn.CONCAT("https://pubmed.ncbi.nlm.nih.gov/",B161), B161)</f>
        <v>28587203</v>
      </c>
      <c r="D161" s="10" t="s">
        <v>1022</v>
      </c>
      <c r="E161" s="8" t="s">
        <v>850</v>
      </c>
      <c r="F161" s="8" t="str">
        <f>IF(COUNTIF('Healthy (TIAB)'!A288:A1182, B161) &gt; 0, "Yes", "No")</f>
        <v>No</v>
      </c>
    </row>
    <row r="162" spans="1:6" ht="32" x14ac:dyDescent="0.2">
      <c r="A162" s="8">
        <v>2017</v>
      </c>
      <c r="B162" s="8">
        <v>28541926</v>
      </c>
      <c r="C162" s="9">
        <f>HYPERLINK(_xlfn.CONCAT("https://pubmed.ncbi.nlm.nih.gov/",B162), B162)</f>
        <v>28541926</v>
      </c>
      <c r="D162" s="10" t="s">
        <v>1023</v>
      </c>
      <c r="E162" s="8" t="s">
        <v>856</v>
      </c>
      <c r="F162" s="8" t="str">
        <f>IF(COUNTIF('Healthy (TIAB)'!A289:A1183, B162) &gt; 0, "Yes", "No")</f>
        <v>No</v>
      </c>
    </row>
    <row r="163" spans="1:6" ht="32" x14ac:dyDescent="0.2">
      <c r="A163" s="8">
        <v>2017</v>
      </c>
      <c r="B163" s="8">
        <v>29017158</v>
      </c>
      <c r="C163" s="9">
        <f>HYPERLINK(_xlfn.CONCAT("https://pubmed.ncbi.nlm.nih.gov/",B163), B163)</f>
        <v>29017158</v>
      </c>
      <c r="D163" s="10" t="s">
        <v>1024</v>
      </c>
      <c r="E163" s="8" t="s">
        <v>1025</v>
      </c>
      <c r="F163" s="8" t="str">
        <f>IF(COUNTIF('Healthy (TIAB)'!A420:A1314, B163) &gt; 0, "Yes", "No")</f>
        <v>No</v>
      </c>
    </row>
    <row r="164" spans="1:6" ht="48" x14ac:dyDescent="0.2">
      <c r="A164" s="8">
        <v>2017</v>
      </c>
      <c r="B164" s="8">
        <v>28391875</v>
      </c>
      <c r="C164" s="9">
        <f>HYPERLINK(_xlfn.CONCAT("https://pubmed.ncbi.nlm.nih.gov/",B164), B164)</f>
        <v>28391875</v>
      </c>
      <c r="D164" s="10" t="s">
        <v>1026</v>
      </c>
      <c r="E164" s="8" t="s">
        <v>1027</v>
      </c>
      <c r="F164" s="8" t="str">
        <f>IF(COUNTIF('Healthy (TIAB)'!A482:A1376, B164) &gt; 0, "Yes", "No")</f>
        <v>No</v>
      </c>
    </row>
    <row r="165" spans="1:6" ht="32" x14ac:dyDescent="0.2">
      <c r="A165" s="8">
        <v>2017</v>
      </c>
      <c r="B165" s="8">
        <v>28599665</v>
      </c>
      <c r="C165" s="9">
        <f>HYPERLINK(_xlfn.CONCAT("https://pubmed.ncbi.nlm.nih.gov/",B165), B165)</f>
        <v>28599665</v>
      </c>
      <c r="D165" s="10" t="s">
        <v>1028</v>
      </c>
      <c r="E165" s="8" t="s">
        <v>851</v>
      </c>
      <c r="F165" s="8" t="str">
        <f>IF(COUNTIF('Healthy (TIAB)'!A491:A1385, B165) &gt; 0, "Yes", "No")</f>
        <v>No</v>
      </c>
    </row>
    <row r="166" spans="1:6" ht="32" x14ac:dyDescent="0.2">
      <c r="A166" s="8">
        <v>2017</v>
      </c>
      <c r="B166" s="8">
        <v>28608804</v>
      </c>
      <c r="C166" s="9">
        <f>HYPERLINK(_xlfn.CONCAT("https://pubmed.ncbi.nlm.nih.gov/",B166), B166)</f>
        <v>28608804</v>
      </c>
      <c r="D166" s="10" t="s">
        <v>655</v>
      </c>
      <c r="E166" s="8" t="s">
        <v>897</v>
      </c>
      <c r="F166" s="8" t="str">
        <f>IF(COUNTIF('Healthy (TIAB)'!A501:A1395, B166) &gt; 0, "Yes", "No")</f>
        <v>Yes</v>
      </c>
    </row>
    <row r="167" spans="1:6" ht="32" x14ac:dyDescent="0.2">
      <c r="A167" s="8">
        <v>2017</v>
      </c>
      <c r="B167" s="8">
        <v>29259181</v>
      </c>
      <c r="C167" s="9">
        <f>HYPERLINK(_xlfn.CONCAT("https://pubmed.ncbi.nlm.nih.gov/",B167), B167)</f>
        <v>29259181</v>
      </c>
      <c r="D167" s="10" t="s">
        <v>1029</v>
      </c>
      <c r="E167" s="8" t="s">
        <v>966</v>
      </c>
      <c r="F167" s="8" t="str">
        <f>IF(COUNTIF('Healthy (TIAB)'!A532:A1426, B167) &gt; 0, "Yes", "No")</f>
        <v>No</v>
      </c>
    </row>
    <row r="168" spans="1:6" ht="32" x14ac:dyDescent="0.2">
      <c r="A168" s="8">
        <v>2017</v>
      </c>
      <c r="B168" s="8">
        <v>28063515</v>
      </c>
      <c r="C168" s="9">
        <f>HYPERLINK(_xlfn.CONCAT("https://pubmed.ncbi.nlm.nih.gov/",B168), B168)</f>
        <v>28063515</v>
      </c>
      <c r="D168" s="10" t="s">
        <v>1030</v>
      </c>
      <c r="E168" s="8" t="s">
        <v>966</v>
      </c>
      <c r="F168" s="8" t="str">
        <f>IF(COUNTIF('Healthy (TIAB)'!A540:A1434, B168) &gt; 0, "Yes", "No")</f>
        <v>No</v>
      </c>
    </row>
    <row r="169" spans="1:6" ht="32" x14ac:dyDescent="0.2">
      <c r="A169" s="8">
        <v>2017</v>
      </c>
      <c r="B169" s="8">
        <v>26611718</v>
      </c>
      <c r="C169" s="9">
        <f>HYPERLINK(_xlfn.CONCAT("https://pubmed.ncbi.nlm.nih.gov/",B169), B169)</f>
        <v>26611718</v>
      </c>
      <c r="D169" s="10" t="s">
        <v>1031</v>
      </c>
      <c r="E169" s="8" t="s">
        <v>845</v>
      </c>
      <c r="F169" s="8" t="str">
        <f>IF(COUNTIF('Healthy (TIAB)'!A617:A1511, B169) &gt; 0, "Yes", "No")</f>
        <v>No</v>
      </c>
    </row>
    <row r="170" spans="1:6" ht="32" x14ac:dyDescent="0.2">
      <c r="A170" s="8">
        <v>2017</v>
      </c>
      <c r="B170" s="8">
        <v>28138734</v>
      </c>
      <c r="C170" s="9">
        <f>HYPERLINK(_xlfn.CONCAT("https://pubmed.ncbi.nlm.nih.gov/",B170), B170)</f>
        <v>28138734</v>
      </c>
      <c r="D170" s="10" t="s">
        <v>1032</v>
      </c>
      <c r="E170" s="8" t="s">
        <v>897</v>
      </c>
      <c r="F170" s="8" t="str">
        <f>IF(COUNTIF('Healthy (TIAB)'!A630:A1524, B170) &gt; 0, "Yes", "No")</f>
        <v>No</v>
      </c>
    </row>
    <row r="171" spans="1:6" ht="32" x14ac:dyDescent="0.2">
      <c r="A171" s="8">
        <v>2017</v>
      </c>
      <c r="B171" s="8">
        <v>29061183</v>
      </c>
      <c r="C171" s="9">
        <f>HYPERLINK(_xlfn.CONCAT("https://pubmed.ncbi.nlm.nih.gov/",B171), B171)</f>
        <v>29061183</v>
      </c>
      <c r="D171" s="10" t="s">
        <v>1033</v>
      </c>
      <c r="E171" s="8" t="s">
        <v>1034</v>
      </c>
      <c r="F171" s="8" t="str">
        <f>IF(COUNTIF('Healthy (TIAB)'!A653:A1547, B171) &gt; 0, "Yes", "No")</f>
        <v>No</v>
      </c>
    </row>
    <row r="172" spans="1:6" ht="32" x14ac:dyDescent="0.2">
      <c r="A172" s="8">
        <v>2017</v>
      </c>
      <c r="B172" s="8">
        <v>29034644</v>
      </c>
      <c r="C172" s="9">
        <f>HYPERLINK(_xlfn.CONCAT("https://pubmed.ncbi.nlm.nih.gov/",B172), B172)</f>
        <v>29034644</v>
      </c>
      <c r="D172" s="10" t="s">
        <v>1035</v>
      </c>
      <c r="E172" s="8" t="s">
        <v>851</v>
      </c>
      <c r="F172" s="8" t="str">
        <f>IF(COUNTIF('Healthy (TIAB)'!A654:A1548, B172) &gt; 0, "Yes", "No")</f>
        <v>No</v>
      </c>
    </row>
    <row r="173" spans="1:6" ht="48" x14ac:dyDescent="0.2">
      <c r="A173" s="8">
        <v>2017</v>
      </c>
      <c r="B173" s="8">
        <v>27913872</v>
      </c>
      <c r="C173" s="9">
        <f>HYPERLINK(_xlfn.CONCAT("https://pubmed.ncbi.nlm.nih.gov/",B173), B173)</f>
        <v>27913872</v>
      </c>
      <c r="D173" s="10" t="s">
        <v>1036</v>
      </c>
      <c r="E173" s="8" t="s">
        <v>853</v>
      </c>
      <c r="F173" s="8" t="str">
        <f>IF(COUNTIF('Healthy (TIAB)'!A659:A1553, B173) &gt; 0, "Yes", "No")</f>
        <v>No</v>
      </c>
    </row>
    <row r="174" spans="1:6" ht="32" x14ac:dyDescent="0.2">
      <c r="A174" s="8">
        <v>2017</v>
      </c>
      <c r="B174" s="8">
        <v>28511427</v>
      </c>
      <c r="C174" s="9">
        <f>HYPERLINK(_xlfn.CONCAT("https://pubmed.ncbi.nlm.nih.gov/",B174), B174)</f>
        <v>28511427</v>
      </c>
      <c r="D174" s="10" t="s">
        <v>1686</v>
      </c>
      <c r="E174" s="8" t="s">
        <v>891</v>
      </c>
      <c r="F174" s="8" t="str">
        <f>IF(COUNTIF('Healthy (TIAB)'!A660:A1554, B174) &gt; 0, "Yes", "No")</f>
        <v>No</v>
      </c>
    </row>
    <row r="175" spans="1:6" ht="32" x14ac:dyDescent="0.2">
      <c r="A175" s="8">
        <v>2017</v>
      </c>
      <c r="B175" s="8">
        <v>28434760</v>
      </c>
      <c r="C175" s="9">
        <f>HYPERLINK(_xlfn.CONCAT("https://pubmed.ncbi.nlm.nih.gov/",B175), B175)</f>
        <v>28434760</v>
      </c>
      <c r="D175" s="10" t="s">
        <v>1037</v>
      </c>
      <c r="E175" s="8" t="s">
        <v>845</v>
      </c>
      <c r="F175" s="8" t="str">
        <f>IF(COUNTIF('Healthy (TIAB)'!A666:A1560, B175) &gt; 0, "Yes", "No")</f>
        <v>No</v>
      </c>
    </row>
    <row r="176" spans="1:6" ht="32" x14ac:dyDescent="0.2">
      <c r="A176" s="8">
        <v>2017</v>
      </c>
      <c r="B176" s="8">
        <v>28846009</v>
      </c>
      <c r="C176" s="9">
        <f>HYPERLINK(_xlfn.CONCAT("https://pubmed.ncbi.nlm.nih.gov/",B176), B176)</f>
        <v>28846009</v>
      </c>
      <c r="D176" s="10" t="s">
        <v>1038</v>
      </c>
      <c r="E176" s="8" t="s">
        <v>845</v>
      </c>
      <c r="F176" s="8" t="str">
        <f>IF(COUNTIF('Healthy (TIAB)'!A694:A1588, B176) &gt; 0, "Yes", "No")</f>
        <v>No</v>
      </c>
    </row>
    <row r="177" spans="1:6" ht="32" x14ac:dyDescent="0.2">
      <c r="A177" s="8">
        <v>2017</v>
      </c>
      <c r="B177" s="8">
        <v>28282585</v>
      </c>
      <c r="C177" s="9">
        <f>HYPERLINK(_xlfn.CONCAT("https://pubmed.ncbi.nlm.nih.gov/",B177), B177)</f>
        <v>28282585</v>
      </c>
      <c r="D177" s="10" t="s">
        <v>1039</v>
      </c>
      <c r="E177" s="8" t="s">
        <v>887</v>
      </c>
      <c r="F177" s="8" t="str">
        <f>IF(COUNTIF('Healthy (TIAB)'!A706:A1600, B177) &gt; 0, "Yes", "No")</f>
        <v>No</v>
      </c>
    </row>
    <row r="178" spans="1:6" ht="32" x14ac:dyDescent="0.2">
      <c r="A178" s="8">
        <v>2017</v>
      </c>
      <c r="B178" s="8">
        <v>29113108</v>
      </c>
      <c r="C178" s="9">
        <f>HYPERLINK(_xlfn.CONCAT("https://pubmed.ncbi.nlm.nih.gov/",B178), B178)</f>
        <v>29113108</v>
      </c>
      <c r="D178" s="10" t="s">
        <v>1040</v>
      </c>
      <c r="E178" s="8" t="s">
        <v>887</v>
      </c>
      <c r="F178" s="8" t="str">
        <f>IF(COUNTIF('Healthy (TIAB)'!A716:A1610, B178) &gt; 0, "Yes", "No")</f>
        <v>No</v>
      </c>
    </row>
    <row r="179" spans="1:6" ht="48" x14ac:dyDescent="0.2">
      <c r="A179" s="8">
        <v>2017</v>
      </c>
      <c r="B179" s="8">
        <v>27619403</v>
      </c>
      <c r="C179" s="9">
        <f>HYPERLINK(_xlfn.CONCAT("https://pubmed.ncbi.nlm.nih.gov/",B179), B179)</f>
        <v>27619403</v>
      </c>
      <c r="D179" s="10" t="s">
        <v>1041</v>
      </c>
      <c r="E179" s="8" t="s">
        <v>845</v>
      </c>
      <c r="F179" s="8" t="str">
        <f>IF(COUNTIF('Healthy (TIAB)'!A738:A1632, B179) &gt; 0, "Yes", "No")</f>
        <v>No</v>
      </c>
    </row>
    <row r="180" spans="1:6" ht="32" x14ac:dyDescent="0.2">
      <c r="A180" s="8">
        <v>2017</v>
      </c>
      <c r="B180" s="8">
        <v>28110812</v>
      </c>
      <c r="C180" s="9">
        <f>HYPERLINK(_xlfn.CONCAT("https://pubmed.ncbi.nlm.nih.gov/",B180), B180)</f>
        <v>28110812</v>
      </c>
      <c r="D180" s="10" t="s">
        <v>1042</v>
      </c>
      <c r="E180" s="8" t="s">
        <v>893</v>
      </c>
      <c r="F180" s="8" t="str">
        <f>IF(COUNTIF('Healthy (TIAB)'!A748:A1642, B180) &gt; 0, "Yes", "No")</f>
        <v>No</v>
      </c>
    </row>
    <row r="181" spans="1:6" ht="32" x14ac:dyDescent="0.2">
      <c r="A181" s="8">
        <v>2017</v>
      </c>
      <c r="B181" s="8">
        <v>29173690</v>
      </c>
      <c r="C181" s="9">
        <f>HYPERLINK(_xlfn.CONCAT("https://pubmed.ncbi.nlm.nih.gov/",B181), B181)</f>
        <v>29173690</v>
      </c>
      <c r="D181" s="10" t="s">
        <v>1043</v>
      </c>
      <c r="E181" s="8" t="s">
        <v>845</v>
      </c>
      <c r="F181" s="8" t="str">
        <f>IF(COUNTIF('Healthy (TIAB)'!A758:A1652, B181) &gt; 0, "Yes", "No")</f>
        <v>No</v>
      </c>
    </row>
    <row r="182" spans="1:6" ht="32" x14ac:dyDescent="0.2">
      <c r="A182" s="8">
        <v>2017</v>
      </c>
      <c r="B182" s="8">
        <v>27838194</v>
      </c>
      <c r="C182" s="9">
        <f>HYPERLINK(_xlfn.CONCAT("https://pubmed.ncbi.nlm.nih.gov/",B182), B182)</f>
        <v>27838194</v>
      </c>
      <c r="D182" s="10" t="s">
        <v>1044</v>
      </c>
      <c r="E182" s="8" t="s">
        <v>845</v>
      </c>
      <c r="F182" s="8" t="str">
        <f>IF(COUNTIF('Healthy (TIAB)'!A766:A1660, B182) &gt; 0, "Yes", "No")</f>
        <v>No</v>
      </c>
    </row>
    <row r="183" spans="1:6" ht="32" x14ac:dyDescent="0.2">
      <c r="A183" s="8">
        <v>2017</v>
      </c>
      <c r="B183" s="8">
        <v>27600795</v>
      </c>
      <c r="C183" s="9">
        <f>HYPERLINK(_xlfn.CONCAT("https://pubmed.ncbi.nlm.nih.gov/",B183), B183)</f>
        <v>27600795</v>
      </c>
      <c r="D183" s="10" t="s">
        <v>1045</v>
      </c>
      <c r="E183" s="8" t="s">
        <v>1025</v>
      </c>
      <c r="F183" s="8" t="str">
        <f>IF(COUNTIF('Healthy (TIAB)'!A790:A1684, B183) &gt; 0, "Yes", "No")</f>
        <v>No</v>
      </c>
    </row>
    <row r="184" spans="1:6" ht="16" x14ac:dyDescent="0.2">
      <c r="A184" s="8">
        <v>2017</v>
      </c>
      <c r="B184" s="8">
        <v>28562117</v>
      </c>
      <c r="C184" s="9">
        <f>HYPERLINK(_xlfn.CONCAT("https://pubmed.ncbi.nlm.nih.gov/",B184), B184)</f>
        <v>28562117</v>
      </c>
      <c r="D184" s="10" t="s">
        <v>570</v>
      </c>
      <c r="E184" s="8" t="s">
        <v>869</v>
      </c>
      <c r="F184" s="8" t="str">
        <f>IF(COUNTIF('Healthy (TIAB)'!A840:A1734, B184) &gt; 0, "Yes", "No")</f>
        <v>No</v>
      </c>
    </row>
    <row r="185" spans="1:6" ht="32" x14ac:dyDescent="0.2">
      <c r="A185" s="8">
        <v>2016</v>
      </c>
      <c r="B185" s="8">
        <v>27121596</v>
      </c>
      <c r="C185" s="9">
        <f>HYPERLINK(_xlfn.CONCAT("https://pubmed.ncbi.nlm.nih.gov/",B185), B185)</f>
        <v>27121596</v>
      </c>
      <c r="D185" s="10" t="s">
        <v>618</v>
      </c>
      <c r="E185" s="8" t="s">
        <v>891</v>
      </c>
      <c r="F185" s="8" t="str">
        <f>IF(COUNTIF('Healthy (TIAB)'!A7:A901, B185) &gt; 0, "Yes", "No")</f>
        <v>Yes</v>
      </c>
    </row>
    <row r="186" spans="1:6" ht="32" x14ac:dyDescent="0.2">
      <c r="A186" s="8">
        <v>2016</v>
      </c>
      <c r="B186" s="8">
        <v>27977757</v>
      </c>
      <c r="C186" s="9">
        <f>HYPERLINK(_xlfn.CONCAT("https://pubmed.ncbi.nlm.nih.gov/",B186), B186)</f>
        <v>27977757</v>
      </c>
      <c r="D186" s="10" t="s">
        <v>1047</v>
      </c>
      <c r="E186" s="8" t="s">
        <v>848</v>
      </c>
      <c r="F186" s="8" t="str">
        <f>IF(COUNTIF('Healthy (TIAB)'!A23:A917, B186) &gt; 0, "Yes", "No")</f>
        <v>No</v>
      </c>
    </row>
    <row r="187" spans="1:6" ht="16" x14ac:dyDescent="0.2">
      <c r="A187" s="8">
        <v>2016</v>
      </c>
      <c r="B187" s="8">
        <v>27701428</v>
      </c>
      <c r="C187" s="9">
        <f>HYPERLINK(_xlfn.CONCAT("https://pubmed.ncbi.nlm.nih.gov/",B187), B187)</f>
        <v>27701428</v>
      </c>
      <c r="D187" s="10" t="s">
        <v>1048</v>
      </c>
      <c r="E187" s="8" t="s">
        <v>1034</v>
      </c>
      <c r="F187" s="8" t="str">
        <f>IF(COUNTIF('Healthy (TIAB)'!A29:A923, B187) &gt; 0, "Yes", "No")</f>
        <v>No</v>
      </c>
    </row>
    <row r="188" spans="1:6" ht="16" x14ac:dyDescent="0.2">
      <c r="A188" s="8">
        <v>2016</v>
      </c>
      <c r="B188" s="8">
        <v>26754658</v>
      </c>
      <c r="C188" s="9">
        <f>HYPERLINK(_xlfn.CONCAT("https://pubmed.ncbi.nlm.nih.gov/",B188), B188)</f>
        <v>26754658</v>
      </c>
      <c r="D188" s="10" t="s">
        <v>1049</v>
      </c>
      <c r="E188" s="8" t="s">
        <v>899</v>
      </c>
      <c r="F188" s="8" t="str">
        <f>IF(COUNTIF('Healthy (TIAB)'!A37:A931, B188) &gt; 0, "Yes", "No")</f>
        <v>No</v>
      </c>
    </row>
    <row r="189" spans="1:6" ht="48" x14ac:dyDescent="0.2">
      <c r="A189" s="8">
        <v>2016</v>
      </c>
      <c r="B189" s="8">
        <v>26667367</v>
      </c>
      <c r="C189" s="9">
        <f>HYPERLINK(_xlfn.CONCAT("https://pubmed.ncbi.nlm.nih.gov/",B189), B189)</f>
        <v>26667367</v>
      </c>
      <c r="D189" s="10" t="s">
        <v>1050</v>
      </c>
      <c r="E189" s="8" t="s">
        <v>853</v>
      </c>
      <c r="F189" s="8" t="str">
        <f>IF(COUNTIF('Healthy (TIAB)'!A39:A933, B189) &gt; 0, "Yes", "No")</f>
        <v>No</v>
      </c>
    </row>
    <row r="190" spans="1:6" ht="48" x14ac:dyDescent="0.2">
      <c r="A190" s="8">
        <v>2016</v>
      </c>
      <c r="B190" s="8">
        <v>26807502</v>
      </c>
      <c r="C190" s="9">
        <f>HYPERLINK(_xlfn.CONCAT("https://pubmed.ncbi.nlm.nih.gov/",B190), B190)</f>
        <v>26807502</v>
      </c>
      <c r="D190" s="10" t="s">
        <v>1051</v>
      </c>
      <c r="E190" s="8" t="s">
        <v>853</v>
      </c>
      <c r="F190" s="8" t="str">
        <f>IF(COUNTIF('Healthy (TIAB)'!A42:A936, B190) &gt; 0, "Yes", "No")</f>
        <v>No</v>
      </c>
    </row>
    <row r="191" spans="1:6" ht="32" x14ac:dyDescent="0.2">
      <c r="A191" s="8">
        <v>2016</v>
      </c>
      <c r="B191" s="8">
        <v>27015634</v>
      </c>
      <c r="C191" s="9">
        <f>HYPERLINK(_xlfn.CONCAT("https://pubmed.ncbi.nlm.nih.gov/",B191), B191)</f>
        <v>27015634</v>
      </c>
      <c r="D191" s="10" t="s">
        <v>1052</v>
      </c>
      <c r="E191" s="8" t="s">
        <v>853</v>
      </c>
      <c r="F191" s="8" t="str">
        <f>IF(COUNTIF('Healthy (TIAB)'!A46:A940, B191) &gt; 0, "Yes", "No")</f>
        <v>No</v>
      </c>
    </row>
    <row r="192" spans="1:6" ht="48" x14ac:dyDescent="0.2">
      <c r="A192" s="8">
        <v>2016</v>
      </c>
      <c r="B192" s="8">
        <v>27281302</v>
      </c>
      <c r="C192" s="9">
        <f>HYPERLINK(_xlfn.CONCAT("https://pubmed.ncbi.nlm.nih.gov/",B192), B192)</f>
        <v>27281302</v>
      </c>
      <c r="D192" s="10" t="s">
        <v>169</v>
      </c>
      <c r="E192" s="8" t="s">
        <v>1025</v>
      </c>
      <c r="F192" s="8" t="str">
        <f>IF(COUNTIF('Healthy (TIAB)'!A52:A946, B192) &gt; 0, "Yes", "No")</f>
        <v>Yes</v>
      </c>
    </row>
    <row r="193" spans="1:6" ht="32" x14ac:dyDescent="0.2">
      <c r="A193" s="8">
        <v>2016</v>
      </c>
      <c r="B193" s="8">
        <v>26047766</v>
      </c>
      <c r="C193" s="9">
        <f>HYPERLINK(_xlfn.CONCAT("https://pubmed.ncbi.nlm.nih.gov/",B193), B193)</f>
        <v>26047766</v>
      </c>
      <c r="D193" s="10" t="s">
        <v>1053</v>
      </c>
      <c r="E193" s="8" t="s">
        <v>853</v>
      </c>
      <c r="F193" s="8" t="str">
        <f>IF(COUNTIF('Healthy (TIAB)'!A54:A948, B193) &gt; 0, "Yes", "No")</f>
        <v>No</v>
      </c>
    </row>
    <row r="194" spans="1:6" ht="32" x14ac:dyDescent="0.2">
      <c r="A194" s="8">
        <v>2016</v>
      </c>
      <c r="B194" s="8">
        <v>27482256</v>
      </c>
      <c r="C194" s="9">
        <f>HYPERLINK(_xlfn.CONCAT("https://pubmed.ncbi.nlm.nih.gov/",B194), B194)</f>
        <v>27482256</v>
      </c>
      <c r="D194" s="10" t="s">
        <v>1054</v>
      </c>
      <c r="E194" s="8" t="s">
        <v>848</v>
      </c>
      <c r="F194" s="8" t="str">
        <f>IF(COUNTIF('Healthy (TIAB)'!A62:A956, B194) &gt; 0, "Yes", "No")</f>
        <v>No</v>
      </c>
    </row>
    <row r="195" spans="1:6" ht="64" x14ac:dyDescent="0.2">
      <c r="A195" s="8">
        <v>2016</v>
      </c>
      <c r="B195" s="8">
        <v>27565734</v>
      </c>
      <c r="C195" s="9">
        <f>HYPERLINK(_xlfn.CONCAT("https://pubmed.ncbi.nlm.nih.gov/",B195), B195)</f>
        <v>27565734</v>
      </c>
      <c r="D195" s="10" t="s">
        <v>1055</v>
      </c>
      <c r="E195" s="8" t="s">
        <v>853</v>
      </c>
      <c r="F195" s="8" t="str">
        <f>IF(COUNTIF('Healthy (TIAB)'!A68:A962, B195) &gt; 0, "Yes", "No")</f>
        <v>No</v>
      </c>
    </row>
    <row r="196" spans="1:6" ht="32" x14ac:dyDescent="0.2">
      <c r="A196" s="8">
        <v>2016</v>
      </c>
      <c r="B196" s="8">
        <v>27614801</v>
      </c>
      <c r="C196" s="9">
        <f>HYPERLINK(_xlfn.CONCAT("https://pubmed.ncbi.nlm.nih.gov/",B196), B196)</f>
        <v>27614801</v>
      </c>
      <c r="D196" s="10" t="s">
        <v>1056</v>
      </c>
      <c r="E196" s="8" t="s">
        <v>851</v>
      </c>
      <c r="F196" s="8" t="str">
        <f>IF(COUNTIF('Healthy (TIAB)'!A72:A966, B196) &gt; 0, "Yes", "No")</f>
        <v>No</v>
      </c>
    </row>
    <row r="197" spans="1:6" ht="32" x14ac:dyDescent="0.2">
      <c r="A197" s="8">
        <v>2016</v>
      </c>
      <c r="B197" s="8">
        <v>28032064</v>
      </c>
      <c r="C197" s="9">
        <f>HYPERLINK(_xlfn.CONCAT("https://pubmed.ncbi.nlm.nih.gov/",B197), B197)</f>
        <v>28032064</v>
      </c>
      <c r="D197" s="10" t="s">
        <v>1057</v>
      </c>
      <c r="E197" s="8" t="s">
        <v>966</v>
      </c>
      <c r="F197" s="8" t="str">
        <f>IF(COUNTIF('Healthy (TIAB)'!A80:A974, B197) &gt; 0, "Yes", "No")</f>
        <v>No</v>
      </c>
    </row>
    <row r="198" spans="1:6" ht="32" x14ac:dyDescent="0.2">
      <c r="A198" s="8">
        <v>2016</v>
      </c>
      <c r="B198" s="8">
        <v>26757835</v>
      </c>
      <c r="C198" s="9">
        <f>HYPERLINK(_xlfn.CONCAT("https://pubmed.ncbi.nlm.nih.gov/",B198), B198)</f>
        <v>26757835</v>
      </c>
      <c r="D198" s="10" t="s">
        <v>1058</v>
      </c>
      <c r="E198" s="8" t="s">
        <v>887</v>
      </c>
      <c r="F198" s="8" t="str">
        <f>IF(COUNTIF('Healthy (TIAB)'!A112:A1006, B198) &gt; 0, "Yes", "No")</f>
        <v>No</v>
      </c>
    </row>
    <row r="199" spans="1:6" ht="32" x14ac:dyDescent="0.2">
      <c r="A199" s="8">
        <v>2016</v>
      </c>
      <c r="B199" s="8">
        <v>27658130</v>
      </c>
      <c r="C199" s="9">
        <f>HYPERLINK(_xlfn.CONCAT("https://pubmed.ncbi.nlm.nih.gov/",B199), B199)</f>
        <v>27658130</v>
      </c>
      <c r="D199" s="10" t="s">
        <v>1059</v>
      </c>
      <c r="E199" s="8" t="s">
        <v>1002</v>
      </c>
      <c r="F199" s="8" t="str">
        <f>IF(COUNTIF('Healthy (TIAB)'!A256:A1150, B199) &gt; 0, "Yes", "No")</f>
        <v>No</v>
      </c>
    </row>
    <row r="200" spans="1:6" ht="32" x14ac:dyDescent="0.2">
      <c r="A200" s="8">
        <v>2016</v>
      </c>
      <c r="B200" s="8">
        <v>27448155</v>
      </c>
      <c r="C200" s="9">
        <f>HYPERLINK(_xlfn.CONCAT("https://pubmed.ncbi.nlm.nih.gov/",B200), B200)</f>
        <v>27448155</v>
      </c>
      <c r="D200" s="10" t="s">
        <v>567</v>
      </c>
      <c r="E200" s="8" t="s">
        <v>966</v>
      </c>
      <c r="F200" s="8" t="str">
        <f>IF(COUNTIF('Healthy (TIAB)'!A261:A1155, B200) &gt; 0, "Yes", "No")</f>
        <v>Yes</v>
      </c>
    </row>
    <row r="201" spans="1:6" ht="16" x14ac:dyDescent="0.2">
      <c r="A201" s="8">
        <v>2016</v>
      </c>
      <c r="B201" s="8">
        <v>27490922</v>
      </c>
      <c r="C201" s="9">
        <f>HYPERLINK(_xlfn.CONCAT("https://pubmed.ncbi.nlm.nih.gov/",B201), B201)</f>
        <v>27490922</v>
      </c>
      <c r="D201" s="10" t="s">
        <v>1060</v>
      </c>
      <c r="E201" s="8" t="s">
        <v>850</v>
      </c>
      <c r="F201" s="8" t="str">
        <f>IF(COUNTIF('Healthy (TIAB)'!A295:A1189, B201) &gt; 0, "Yes", "No")</f>
        <v>No</v>
      </c>
    </row>
    <row r="202" spans="1:6" ht="32" x14ac:dyDescent="0.2">
      <c r="A202" s="8">
        <v>2016</v>
      </c>
      <c r="B202" s="8">
        <v>27463412</v>
      </c>
      <c r="C202" s="9">
        <f>HYPERLINK(_xlfn.CONCAT("https://pubmed.ncbi.nlm.nih.gov/",B202), B202)</f>
        <v>27463412</v>
      </c>
      <c r="D202" s="10" t="s">
        <v>170</v>
      </c>
      <c r="E202" s="8" t="s">
        <v>848</v>
      </c>
      <c r="F202" s="8" t="str">
        <f>IF(COUNTIF('Healthy (TIAB)'!A383:A1277, B202) &gt; 0, "Yes", "No")</f>
        <v>No</v>
      </c>
    </row>
    <row r="203" spans="1:6" ht="32" x14ac:dyDescent="0.2">
      <c r="A203" s="8">
        <v>2016</v>
      </c>
      <c r="B203" s="8">
        <v>27187447</v>
      </c>
      <c r="C203" s="9">
        <f>HYPERLINK(_xlfn.CONCAT("https://pubmed.ncbi.nlm.nih.gov/",B203), B203)</f>
        <v>27187447</v>
      </c>
      <c r="D203" s="10" t="s">
        <v>1061</v>
      </c>
      <c r="E203" s="8" t="s">
        <v>1025</v>
      </c>
      <c r="F203" s="8" t="str">
        <f>IF(COUNTIF('Healthy (TIAB)'!A405:A1299, B203) &gt; 0, "Yes", "No")</f>
        <v>No</v>
      </c>
    </row>
    <row r="204" spans="1:6" ht="32" x14ac:dyDescent="0.2">
      <c r="A204" s="8">
        <v>2016</v>
      </c>
      <c r="B204" s="8">
        <v>27632909</v>
      </c>
      <c r="C204" s="9">
        <f>HYPERLINK(_xlfn.CONCAT("https://pubmed.ncbi.nlm.nih.gov/",B204), B204)</f>
        <v>27632909</v>
      </c>
      <c r="D204" s="10" t="s">
        <v>1062</v>
      </c>
      <c r="E204" s="8" t="s">
        <v>899</v>
      </c>
      <c r="F204" s="8" t="str">
        <f>IF(COUNTIF('Healthy (TIAB)'!A419:A1313, B204) &gt; 0, "Yes", "No")</f>
        <v>No</v>
      </c>
    </row>
    <row r="205" spans="1:6" ht="32" x14ac:dyDescent="0.2">
      <c r="A205" s="8">
        <v>2016</v>
      </c>
      <c r="B205" s="8">
        <v>27117144</v>
      </c>
      <c r="C205" s="9">
        <f>HYPERLINK(_xlfn.CONCAT("https://pubmed.ncbi.nlm.nih.gov/",B205), B205)</f>
        <v>27117144</v>
      </c>
      <c r="D205" s="10" t="s">
        <v>1063</v>
      </c>
      <c r="E205" s="8" t="s">
        <v>853</v>
      </c>
      <c r="F205" s="8" t="str">
        <f>IF(COUNTIF('Healthy (TIAB)'!A421:A1315, B205) &gt; 0, "Yes", "No")</f>
        <v>No</v>
      </c>
    </row>
    <row r="206" spans="1:6" ht="32" x14ac:dyDescent="0.2">
      <c r="A206" s="8">
        <v>2016</v>
      </c>
      <c r="B206" s="8">
        <v>27903997</v>
      </c>
      <c r="C206" s="9">
        <f>HYPERLINK(_xlfn.CONCAT("https://pubmed.ncbi.nlm.nih.gov/",B206), B206)</f>
        <v>27903997</v>
      </c>
      <c r="D206" s="10" t="s">
        <v>1064</v>
      </c>
      <c r="E206" s="8" t="s">
        <v>853</v>
      </c>
      <c r="F206" s="8" t="str">
        <f>IF(COUNTIF('Healthy (TIAB)'!A422:A1316, B206) &gt; 0, "Yes", "No")</f>
        <v>No</v>
      </c>
    </row>
    <row r="207" spans="1:6" ht="48" x14ac:dyDescent="0.2">
      <c r="A207" s="8">
        <v>2016</v>
      </c>
      <c r="B207" s="8">
        <v>27305954</v>
      </c>
      <c r="C207" s="9">
        <f>HYPERLINK(_xlfn.CONCAT("https://pubmed.ncbi.nlm.nih.gov/",B207), B207)</f>
        <v>27305954</v>
      </c>
      <c r="D207" s="10" t="s">
        <v>1065</v>
      </c>
      <c r="E207" s="8" t="s">
        <v>858</v>
      </c>
      <c r="F207" s="8" t="str">
        <f>IF(COUNTIF('Healthy (TIAB)'!A433:A1327, B207) &gt; 0, "Yes", "No")</f>
        <v>No</v>
      </c>
    </row>
    <row r="208" spans="1:6" ht="48" x14ac:dyDescent="0.2">
      <c r="A208" s="8">
        <v>2016</v>
      </c>
      <c r="B208" s="8">
        <v>27374222</v>
      </c>
      <c r="C208" s="9">
        <f>HYPERLINK(_xlfn.CONCAT("https://pubmed.ncbi.nlm.nih.gov/",B208), B208)</f>
        <v>27374222</v>
      </c>
      <c r="D208" s="10" t="s">
        <v>1066</v>
      </c>
      <c r="E208" s="8" t="s">
        <v>1034</v>
      </c>
      <c r="F208" s="8" t="str">
        <f>IF(COUNTIF('Healthy (TIAB)'!A444:A1338, B208) &gt; 0, "Yes", "No")</f>
        <v>No</v>
      </c>
    </row>
    <row r="209" spans="1:6" ht="32" x14ac:dyDescent="0.2">
      <c r="A209" s="8">
        <v>2016</v>
      </c>
      <c r="B209" s="8">
        <v>27843961</v>
      </c>
      <c r="C209" s="9">
        <f>HYPERLINK(_xlfn.CONCAT("https://pubmed.ncbi.nlm.nih.gov/",B209), B209)</f>
        <v>27843961</v>
      </c>
      <c r="D209" s="10" t="s">
        <v>1067</v>
      </c>
      <c r="E209" s="8" t="s">
        <v>853</v>
      </c>
      <c r="F209" s="8" t="str">
        <f>IF(COUNTIF('Healthy (TIAB)'!A456:A1350, B209) &gt; 0, "Yes", "No")</f>
        <v>No</v>
      </c>
    </row>
    <row r="210" spans="1:6" ht="32" x14ac:dyDescent="0.2">
      <c r="A210" s="8">
        <v>2016</v>
      </c>
      <c r="B210" s="8">
        <v>27356240</v>
      </c>
      <c r="C210" s="9">
        <f>HYPERLINK(_xlfn.CONCAT("https://pubmed.ncbi.nlm.nih.gov/",B210), B210)</f>
        <v>27356240</v>
      </c>
      <c r="D210" s="10" t="s">
        <v>1668</v>
      </c>
      <c r="E210" s="8" t="s">
        <v>850</v>
      </c>
      <c r="F210" s="8" t="str">
        <f>IF(COUNTIF('Healthy (TIAB)'!A457:A1351, B210) &gt; 0, "Yes", "No")</f>
        <v>No</v>
      </c>
    </row>
    <row r="211" spans="1:6" ht="32" x14ac:dyDescent="0.2">
      <c r="A211" s="8">
        <v>2016</v>
      </c>
      <c r="B211" s="8">
        <v>27733252</v>
      </c>
      <c r="C211" s="9">
        <f>HYPERLINK(_xlfn.CONCAT("https://pubmed.ncbi.nlm.nih.gov/",B211), B211)</f>
        <v>27733252</v>
      </c>
      <c r="D211" s="10" t="s">
        <v>171</v>
      </c>
      <c r="E211" s="8" t="s">
        <v>887</v>
      </c>
      <c r="F211" s="8" t="str">
        <f>IF(COUNTIF('Healthy (TIAB)'!A469:A1363, B211) &gt; 0, "Yes", "No")</f>
        <v>No</v>
      </c>
    </row>
    <row r="212" spans="1:6" ht="32" x14ac:dyDescent="0.2">
      <c r="A212" s="8">
        <v>2016</v>
      </c>
      <c r="B212" s="8">
        <v>27041244</v>
      </c>
      <c r="C212" s="9">
        <f>HYPERLINK(_xlfn.CONCAT("https://pubmed.ncbi.nlm.nih.gov/",B212), B212)</f>
        <v>27041244</v>
      </c>
      <c r="D212" s="10" t="s">
        <v>399</v>
      </c>
      <c r="E212" s="8" t="s">
        <v>856</v>
      </c>
      <c r="F212" s="8" t="str">
        <f>IF(COUNTIF('Healthy (TIAB)'!A484:A1378, B212) &gt; 0, "Yes", "No")</f>
        <v>No</v>
      </c>
    </row>
    <row r="213" spans="1:6" ht="32" x14ac:dyDescent="0.2">
      <c r="A213" s="8">
        <v>2016</v>
      </c>
      <c r="B213" s="8">
        <v>26620373</v>
      </c>
      <c r="C213" s="9">
        <f>HYPERLINK(_xlfn.CONCAT("https://pubmed.ncbi.nlm.nih.gov/",B213), B213)</f>
        <v>26620373</v>
      </c>
      <c r="D213" s="10" t="s">
        <v>1068</v>
      </c>
      <c r="E213" s="8" t="s">
        <v>1034</v>
      </c>
      <c r="F213" s="8" t="str">
        <f>IF(COUNTIF('Healthy (TIAB)'!A498:A1392, B213) &gt; 0, "Yes", "No")</f>
        <v>No</v>
      </c>
    </row>
    <row r="214" spans="1:6" ht="32" x14ac:dyDescent="0.2">
      <c r="A214" s="8">
        <v>2016</v>
      </c>
      <c r="B214" s="8">
        <v>27105870</v>
      </c>
      <c r="C214" s="9">
        <f>HYPERLINK(_xlfn.CONCAT("https://pubmed.ncbi.nlm.nih.gov/",B214), B214)</f>
        <v>27105870</v>
      </c>
      <c r="D214" s="10" t="s">
        <v>400</v>
      </c>
      <c r="E214" s="8" t="s">
        <v>887</v>
      </c>
      <c r="F214" s="8" t="str">
        <f>IF(COUNTIF('Healthy (TIAB)'!A526:A1420, B214) &gt; 0, "Yes", "No")</f>
        <v>No</v>
      </c>
    </row>
    <row r="215" spans="1:6" ht="32" x14ac:dyDescent="0.2">
      <c r="A215" s="8">
        <v>2016</v>
      </c>
      <c r="B215" s="8">
        <v>27340931</v>
      </c>
      <c r="C215" s="9">
        <f>HYPERLINK(_xlfn.CONCAT("https://pubmed.ncbi.nlm.nih.gov/",B215), B215)</f>
        <v>27340931</v>
      </c>
      <c r="D215" s="10" t="s">
        <v>1069</v>
      </c>
      <c r="E215" s="8" t="s">
        <v>1070</v>
      </c>
      <c r="F215" s="8" t="str">
        <f>IF(COUNTIF('Healthy (TIAB)'!A527:A1421, B215) &gt; 0, "Yes", "No")</f>
        <v>No</v>
      </c>
    </row>
    <row r="216" spans="1:6" ht="32" x14ac:dyDescent="0.2">
      <c r="A216" s="8">
        <v>2016</v>
      </c>
      <c r="B216" s="8">
        <v>27424313</v>
      </c>
      <c r="C216" s="9">
        <f>HYPERLINK(_xlfn.CONCAT("https://pubmed.ncbi.nlm.nih.gov/",B216), B216)</f>
        <v>27424313</v>
      </c>
      <c r="D216" s="10" t="s">
        <v>1071</v>
      </c>
      <c r="E216" s="8" t="s">
        <v>966</v>
      </c>
      <c r="F216" s="8" t="str">
        <f>IF(COUNTIF('Healthy (TIAB)'!A529:A1423, B216) &gt; 0, "Yes", "No")</f>
        <v>No</v>
      </c>
    </row>
    <row r="217" spans="1:6" ht="32" x14ac:dyDescent="0.2">
      <c r="A217" s="8">
        <v>2016</v>
      </c>
      <c r="B217" s="8">
        <v>27721230</v>
      </c>
      <c r="C217" s="9">
        <f>HYPERLINK(_xlfn.CONCAT("https://pubmed.ncbi.nlm.nih.gov/",B217), B217)</f>
        <v>27721230</v>
      </c>
      <c r="D217" s="10" t="s">
        <v>1072</v>
      </c>
      <c r="E217" s="8" t="s">
        <v>869</v>
      </c>
      <c r="F217" s="8" t="str">
        <f>IF(COUNTIF('Healthy (TIAB)'!A530:A1424, B217) &gt; 0, "Yes", "No")</f>
        <v>No</v>
      </c>
    </row>
    <row r="218" spans="1:6" ht="32" x14ac:dyDescent="0.2">
      <c r="A218" s="8">
        <v>2016</v>
      </c>
      <c r="B218" s="8">
        <v>27578110</v>
      </c>
      <c r="C218" s="9">
        <f>HYPERLINK(_xlfn.CONCAT("https://pubmed.ncbi.nlm.nih.gov/",B218), B218)</f>
        <v>27578110</v>
      </c>
      <c r="D218" s="10" t="s">
        <v>1073</v>
      </c>
      <c r="E218" s="8" t="s">
        <v>851</v>
      </c>
      <c r="F218" s="8" t="str">
        <f>IF(COUNTIF('Healthy (TIAB)'!A541:A1435, B218) &gt; 0, "Yes", "No")</f>
        <v>No</v>
      </c>
    </row>
    <row r="219" spans="1:6" ht="32" x14ac:dyDescent="0.2">
      <c r="A219" s="8">
        <v>2016</v>
      </c>
      <c r="B219" s="8">
        <v>27279841</v>
      </c>
      <c r="C219" s="9">
        <f>HYPERLINK(_xlfn.CONCAT("https://pubmed.ncbi.nlm.nih.gov/",B219), B219)</f>
        <v>27279841</v>
      </c>
      <c r="D219" s="10" t="s">
        <v>1074</v>
      </c>
      <c r="E219" s="8" t="s">
        <v>899</v>
      </c>
      <c r="F219" s="8" t="str">
        <f>IF(COUNTIF('Healthy (TIAB)'!A597:A1491, B219) &gt; 0, "Yes", "No")</f>
        <v>No</v>
      </c>
    </row>
    <row r="220" spans="1:6" ht="32" x14ac:dyDescent="0.2">
      <c r="A220" s="8">
        <v>2016</v>
      </c>
      <c r="B220" s="8">
        <v>26216648</v>
      </c>
      <c r="C220" s="9">
        <f>HYPERLINK(_xlfn.CONCAT("https://pubmed.ncbi.nlm.nih.gov/",B220), B220)</f>
        <v>26216648</v>
      </c>
      <c r="D220" s="10" t="s">
        <v>1075</v>
      </c>
      <c r="E220" s="8" t="s">
        <v>845</v>
      </c>
      <c r="F220" s="8" t="str">
        <f>IF(COUNTIF('Healthy (TIAB)'!A604:A1498, B220) &gt; 0, "Yes", "No")</f>
        <v>No</v>
      </c>
    </row>
    <row r="221" spans="1:6" ht="32" x14ac:dyDescent="0.2">
      <c r="A221" s="8">
        <v>2016</v>
      </c>
      <c r="B221" s="8">
        <v>26892135</v>
      </c>
      <c r="C221" s="9">
        <f>HYPERLINK(_xlfn.CONCAT("https://pubmed.ncbi.nlm.nih.gov/",B221), B221)</f>
        <v>26892135</v>
      </c>
      <c r="D221" s="10" t="s">
        <v>1076</v>
      </c>
      <c r="E221" s="8" t="s">
        <v>845</v>
      </c>
      <c r="F221" s="8" t="str">
        <f>IF(COUNTIF('Healthy (TIAB)'!A606:A1500, B221) &gt; 0, "Yes", "No")</f>
        <v>No</v>
      </c>
    </row>
    <row r="222" spans="1:6" ht="32" x14ac:dyDescent="0.2">
      <c r="A222" s="8">
        <v>2016</v>
      </c>
      <c r="B222" s="8">
        <v>27135947</v>
      </c>
      <c r="C222" s="9">
        <f>HYPERLINK(_xlfn.CONCAT("https://pubmed.ncbi.nlm.nih.gov/",B222), B222)</f>
        <v>27135947</v>
      </c>
      <c r="D222" s="10" t="s">
        <v>1683</v>
      </c>
      <c r="E222" s="8" t="s">
        <v>1710</v>
      </c>
      <c r="F222" s="8" t="str">
        <f>IF(COUNTIF('Healthy (TIAB)'!A623:A1517, B222) &gt; 0, "Yes", "No")</f>
        <v>No</v>
      </c>
    </row>
    <row r="223" spans="1:6" ht="32" x14ac:dyDescent="0.2">
      <c r="A223" s="8">
        <v>2016</v>
      </c>
      <c r="B223" s="8">
        <v>27279274</v>
      </c>
      <c r="C223" s="9">
        <f>HYPERLINK(_xlfn.CONCAT("https://pubmed.ncbi.nlm.nih.gov/",B223), B223)</f>
        <v>27279274</v>
      </c>
      <c r="D223" s="10" t="s">
        <v>1077</v>
      </c>
      <c r="E223" s="8" t="s">
        <v>885</v>
      </c>
      <c r="F223" s="8" t="str">
        <f>IF(COUNTIF('Healthy (TIAB)'!A638:A1532, B223) &gt; 0, "Yes", "No")</f>
        <v>No</v>
      </c>
    </row>
    <row r="224" spans="1:6" ht="32" x14ac:dyDescent="0.2">
      <c r="A224" s="8">
        <v>2016</v>
      </c>
      <c r="B224" s="8">
        <v>27155920</v>
      </c>
      <c r="C224" s="9">
        <f>HYPERLINK(_xlfn.CONCAT("https://pubmed.ncbi.nlm.nih.gov/",B224), B224)</f>
        <v>27155920</v>
      </c>
      <c r="D224" s="10" t="s">
        <v>1078</v>
      </c>
      <c r="E224" s="8" t="s">
        <v>891</v>
      </c>
      <c r="F224" s="8" t="str">
        <f>IF(COUNTIF('Healthy (TIAB)'!A640:A1534, B224) &gt; 0, "Yes", "No")</f>
        <v>No</v>
      </c>
    </row>
    <row r="225" spans="1:6" ht="32" x14ac:dyDescent="0.2">
      <c r="A225" s="8">
        <v>2016</v>
      </c>
      <c r="B225" s="8">
        <v>26518514</v>
      </c>
      <c r="C225" s="9">
        <f>HYPERLINK(_xlfn.CONCAT("https://pubmed.ncbi.nlm.nih.gov/",B225), B225)</f>
        <v>26518514</v>
      </c>
      <c r="D225" s="10" t="s">
        <v>1079</v>
      </c>
      <c r="E225" s="8" t="s">
        <v>845</v>
      </c>
      <c r="F225" s="8" t="str">
        <f>IF(COUNTIF('Healthy (TIAB)'!A644:A1538, B225) &gt; 0, "Yes", "No")</f>
        <v>No</v>
      </c>
    </row>
    <row r="226" spans="1:6" ht="32" x14ac:dyDescent="0.2">
      <c r="A226" s="8">
        <v>2016</v>
      </c>
      <c r="B226" s="8">
        <v>27034958</v>
      </c>
      <c r="C226" s="9">
        <f>HYPERLINK(_xlfn.CONCAT("https://pubmed.ncbi.nlm.nih.gov/",B226), B226)</f>
        <v>27034958</v>
      </c>
      <c r="D226" s="10" t="s">
        <v>1080</v>
      </c>
      <c r="E226" s="8" t="s">
        <v>851</v>
      </c>
      <c r="F226" s="8" t="str">
        <f>IF(COUNTIF('Healthy (TIAB)'!A647:A1541, B226) &gt; 0, "Yes", "No")</f>
        <v>No</v>
      </c>
    </row>
    <row r="227" spans="1:6" ht="32" x14ac:dyDescent="0.2">
      <c r="A227" s="8">
        <v>2016</v>
      </c>
      <c r="B227" s="8">
        <v>27040503</v>
      </c>
      <c r="C227" s="9">
        <f>HYPERLINK(_xlfn.CONCAT("https://pubmed.ncbi.nlm.nih.gov/",B227), B227)</f>
        <v>27040503</v>
      </c>
      <c r="D227" s="10" t="s">
        <v>1684</v>
      </c>
      <c r="E227" s="8" t="s">
        <v>926</v>
      </c>
      <c r="F227" s="8" t="str">
        <f>IF(COUNTIF('Healthy (TIAB)'!A652:A1546, B227) &gt; 0, "Yes", "No")</f>
        <v>No</v>
      </c>
    </row>
    <row r="228" spans="1:6" ht="32" x14ac:dyDescent="0.2">
      <c r="A228" s="8">
        <v>2016</v>
      </c>
      <c r="B228" s="8">
        <v>26785711</v>
      </c>
      <c r="C228" s="9">
        <f>HYPERLINK(_xlfn.CONCAT("https://pubmed.ncbi.nlm.nih.gov/",B228), B228)</f>
        <v>26785711</v>
      </c>
      <c r="D228" s="10" t="s">
        <v>651</v>
      </c>
      <c r="E228" s="8" t="s">
        <v>853</v>
      </c>
      <c r="F228" s="8" t="str">
        <f>IF(COUNTIF('Healthy (TIAB)'!A662:A1556, B228) &gt; 0, "Yes", "No")</f>
        <v>Yes</v>
      </c>
    </row>
    <row r="229" spans="1:6" ht="32" x14ac:dyDescent="0.2">
      <c r="A229" s="8">
        <v>2016</v>
      </c>
      <c r="B229" s="8">
        <v>27531277</v>
      </c>
      <c r="C229" s="9">
        <f>HYPERLINK(_xlfn.CONCAT("https://pubmed.ncbi.nlm.nih.gov/",B229), B229)</f>
        <v>27531277</v>
      </c>
      <c r="D229" s="10" t="s">
        <v>1081</v>
      </c>
      <c r="E229" s="8" t="s">
        <v>856</v>
      </c>
      <c r="F229" s="8" t="str">
        <f>IF(COUNTIF('Healthy (TIAB)'!A668:A1562, B229) &gt; 0, "Yes", "No")</f>
        <v>No</v>
      </c>
    </row>
    <row r="230" spans="1:6" ht="32" x14ac:dyDescent="0.2">
      <c r="A230" s="8">
        <v>2016</v>
      </c>
      <c r="B230" s="8">
        <v>27182493</v>
      </c>
      <c r="C230" s="9">
        <f>HYPERLINK(_xlfn.CONCAT("https://pubmed.ncbi.nlm.nih.gov/",B230), B230)</f>
        <v>27182493</v>
      </c>
      <c r="D230" s="10" t="s">
        <v>1082</v>
      </c>
      <c r="E230" s="8" t="s">
        <v>887</v>
      </c>
      <c r="F230" s="8" t="str">
        <f>IF(COUNTIF('Healthy (TIAB)'!A677:A1571, B230) &gt; 0, "Yes", "No")</f>
        <v>No</v>
      </c>
    </row>
    <row r="231" spans="1:6" ht="32" x14ac:dyDescent="0.2">
      <c r="A231" s="8">
        <v>2016</v>
      </c>
      <c r="B231" s="8">
        <v>26714774</v>
      </c>
      <c r="C231" s="9">
        <f>HYPERLINK(_xlfn.CONCAT("https://pubmed.ncbi.nlm.nih.gov/",B231), B231)</f>
        <v>26714774</v>
      </c>
      <c r="D231" s="10" t="s">
        <v>302</v>
      </c>
      <c r="E231" s="8" t="s">
        <v>873</v>
      </c>
      <c r="F231" s="8" t="str">
        <f>IF(COUNTIF('Healthy (TIAB)'!A734:A1628, B231) &gt; 0, "Yes", "No")</f>
        <v>No</v>
      </c>
    </row>
    <row r="232" spans="1:6" ht="32" x14ac:dyDescent="0.2">
      <c r="A232" s="8">
        <v>2016</v>
      </c>
      <c r="B232" s="8">
        <v>27354650</v>
      </c>
      <c r="C232" s="9">
        <f>HYPERLINK(_xlfn.CONCAT("https://pubmed.ncbi.nlm.nih.gov/",B232), B232)</f>
        <v>27354650</v>
      </c>
      <c r="D232" s="10" t="s">
        <v>1083</v>
      </c>
      <c r="E232" s="8" t="s">
        <v>1084</v>
      </c>
      <c r="F232" s="8" t="str">
        <f>IF(COUNTIF('Healthy (TIAB)'!A779:A1673, B232) &gt; 0, "Yes", "No")</f>
        <v>No</v>
      </c>
    </row>
    <row r="233" spans="1:6" ht="32" x14ac:dyDescent="0.2">
      <c r="A233" s="8">
        <v>2016</v>
      </c>
      <c r="B233" s="8">
        <v>26679630</v>
      </c>
      <c r="C233" s="9">
        <f>HYPERLINK(_xlfn.CONCAT("https://pubmed.ncbi.nlm.nih.gov/",B233), B233)</f>
        <v>26679630</v>
      </c>
      <c r="D233" s="10" t="s">
        <v>650</v>
      </c>
      <c r="E233" s="8" t="s">
        <v>856</v>
      </c>
      <c r="F233" s="8" t="str">
        <f>IF(COUNTIF('Healthy (TIAB)'!A871:A1765, B233) &gt; 0, "Yes", "No")</f>
        <v>No</v>
      </c>
    </row>
    <row r="234" spans="1:6" ht="32" x14ac:dyDescent="0.2">
      <c r="A234" s="8">
        <v>2015</v>
      </c>
      <c r="B234" s="8">
        <v>24973862</v>
      </c>
      <c r="C234" s="9">
        <f>HYPERLINK(_xlfn.CONCAT("https://pubmed.ncbi.nlm.nih.gov/",B234), B234)</f>
        <v>24973862</v>
      </c>
      <c r="D234" s="10" t="s">
        <v>1086</v>
      </c>
      <c r="E234" s="8" t="s">
        <v>887</v>
      </c>
      <c r="F234" s="8" t="str">
        <f>IF(COUNTIF('Healthy (TIAB)'!A20:A914, B234) &gt; 0, "Yes", "No")</f>
        <v>No</v>
      </c>
    </row>
    <row r="235" spans="1:6" ht="48" x14ac:dyDescent="0.2">
      <c r="A235" s="8">
        <v>2015</v>
      </c>
      <c r="B235" s="8">
        <v>26226139</v>
      </c>
      <c r="C235" s="9">
        <f>HYPERLINK(_xlfn.CONCAT("https://pubmed.ncbi.nlm.nih.gov/",B235), B235)</f>
        <v>26226139</v>
      </c>
      <c r="D235" s="10" t="s">
        <v>1087</v>
      </c>
      <c r="E235" s="8" t="s">
        <v>856</v>
      </c>
      <c r="F235" s="8" t="str">
        <f>IF(COUNTIF('Healthy (TIAB)'!A27:A921, B235) &gt; 0, "Yes", "No")</f>
        <v>No</v>
      </c>
    </row>
    <row r="236" spans="1:6" ht="32" x14ac:dyDescent="0.2">
      <c r="A236" s="8">
        <v>2015</v>
      </c>
      <c r="B236" s="8">
        <v>26272871</v>
      </c>
      <c r="C236" s="9">
        <f>HYPERLINK(_xlfn.CONCAT("https://pubmed.ncbi.nlm.nih.gov/",B236), B236)</f>
        <v>26272871</v>
      </c>
      <c r="D236" s="10" t="s">
        <v>1088</v>
      </c>
      <c r="E236" s="8" t="s">
        <v>1009</v>
      </c>
      <c r="F236" s="8" t="str">
        <f>IF(COUNTIF('Healthy (TIAB)'!A28:A922, B236) &gt; 0, "Yes", "No")</f>
        <v>No</v>
      </c>
    </row>
    <row r="237" spans="1:6" ht="16" x14ac:dyDescent="0.2">
      <c r="A237" s="8">
        <v>2015</v>
      </c>
      <c r="B237" s="8">
        <v>26078579</v>
      </c>
      <c r="C237" s="9">
        <f>HYPERLINK(_xlfn.CONCAT("https://pubmed.ncbi.nlm.nih.gov/",B237), B237)</f>
        <v>26078579</v>
      </c>
      <c r="D237" s="10" t="s">
        <v>1089</v>
      </c>
      <c r="E237" s="8" t="s">
        <v>853</v>
      </c>
      <c r="F237" s="8" t="str">
        <f>IF(COUNTIF('Healthy (TIAB)'!A32:A926, B237) &gt; 0, "Yes", "No")</f>
        <v>No</v>
      </c>
    </row>
    <row r="238" spans="1:6" ht="32" x14ac:dyDescent="0.2">
      <c r="A238" s="8">
        <v>2015</v>
      </c>
      <c r="B238" s="8">
        <v>26296857</v>
      </c>
      <c r="C238" s="9">
        <f>HYPERLINK(_xlfn.CONCAT("https://pubmed.ncbi.nlm.nih.gov/",B238), B238)</f>
        <v>26296857</v>
      </c>
      <c r="D238" s="10" t="s">
        <v>1090</v>
      </c>
      <c r="E238" s="8" t="s">
        <v>1002</v>
      </c>
      <c r="F238" s="8" t="str">
        <f>IF(COUNTIF('Healthy (TIAB)'!A55:A949, B238) &gt; 0, "Yes", "No")</f>
        <v>No</v>
      </c>
    </row>
    <row r="239" spans="1:6" ht="48" x14ac:dyDescent="0.2">
      <c r="A239" s="8">
        <v>2015</v>
      </c>
      <c r="B239" s="8">
        <v>26026214</v>
      </c>
      <c r="C239" s="9">
        <f>HYPERLINK(_xlfn.CONCAT("https://pubmed.ncbi.nlm.nih.gov/",B239), B239)</f>
        <v>26026214</v>
      </c>
      <c r="D239" s="10" t="s">
        <v>1613</v>
      </c>
      <c r="E239" s="8" t="s">
        <v>853</v>
      </c>
      <c r="F239" s="8" t="str">
        <f>IF(COUNTIF('Healthy (TIAB)'!A56:A950, B239) &gt; 0, "Yes", "No")</f>
        <v>No</v>
      </c>
    </row>
    <row r="240" spans="1:6" ht="32" x14ac:dyDescent="0.2">
      <c r="A240" s="8">
        <v>2015</v>
      </c>
      <c r="B240" s="8">
        <v>26262712</v>
      </c>
      <c r="C240" s="9">
        <f>HYPERLINK(_xlfn.CONCAT("https://pubmed.ncbi.nlm.nih.gov/",B240), B240)</f>
        <v>26262712</v>
      </c>
      <c r="D240" s="10" t="s">
        <v>1091</v>
      </c>
      <c r="E240" s="8" t="s">
        <v>858</v>
      </c>
      <c r="F240" s="8" t="str">
        <f>IF(COUNTIF('Healthy (TIAB)'!A61:A955, B240) &gt; 0, "Yes", "No")</f>
        <v>No</v>
      </c>
    </row>
    <row r="241" spans="1:6" ht="32" x14ac:dyDescent="0.2">
      <c r="A241" s="8">
        <v>2015</v>
      </c>
      <c r="B241" s="8">
        <v>25771388</v>
      </c>
      <c r="C241" s="9">
        <f>HYPERLINK(_xlfn.CONCAT("https://pubmed.ncbi.nlm.nih.gov/",B241), B241)</f>
        <v>25771388</v>
      </c>
      <c r="D241" s="10" t="s">
        <v>1092</v>
      </c>
      <c r="E241" s="8" t="s">
        <v>850</v>
      </c>
      <c r="F241" s="8" t="str">
        <f>IF(COUNTIF('Healthy (TIAB)'!A63:A957, B241) &gt; 0, "Yes", "No")</f>
        <v>No</v>
      </c>
    </row>
    <row r="242" spans="1:6" ht="32" x14ac:dyDescent="0.2">
      <c r="A242" s="8">
        <v>2015</v>
      </c>
      <c r="B242" s="8">
        <v>26109192</v>
      </c>
      <c r="C242" s="9">
        <f>HYPERLINK(_xlfn.CONCAT("https://pubmed.ncbi.nlm.nih.gov/",B242), B242)</f>
        <v>26109192</v>
      </c>
      <c r="D242" s="10" t="s">
        <v>443</v>
      </c>
      <c r="E242" s="8" t="s">
        <v>845</v>
      </c>
      <c r="F242" s="8" t="str">
        <f>IF(COUNTIF('Healthy (TIAB)'!A70:A964, B242) &gt; 0, "Yes", "No")</f>
        <v>Yes</v>
      </c>
    </row>
    <row r="243" spans="1:6" ht="32" x14ac:dyDescent="0.2">
      <c r="A243" s="8">
        <v>2015</v>
      </c>
      <c r="B243" s="8">
        <v>25701338</v>
      </c>
      <c r="C243" s="9">
        <f>HYPERLINK(_xlfn.CONCAT("https://pubmed.ncbi.nlm.nih.gov/",B243), B243)</f>
        <v>25701338</v>
      </c>
      <c r="D243" s="10" t="s">
        <v>1094</v>
      </c>
      <c r="E243" s="8" t="s">
        <v>851</v>
      </c>
      <c r="F243" s="8" t="str">
        <f>IF(COUNTIF('Healthy (TIAB)'!A81:A975, B243) &gt; 0, "Yes", "No")</f>
        <v>No</v>
      </c>
    </row>
    <row r="244" spans="1:6" ht="32" x14ac:dyDescent="0.2">
      <c r="A244" s="8">
        <v>2015</v>
      </c>
      <c r="B244" s="8">
        <v>25403919</v>
      </c>
      <c r="C244" s="9">
        <f>HYPERLINK(_xlfn.CONCAT("https://pubmed.ncbi.nlm.nih.gov/",B244), B244)</f>
        <v>25403919</v>
      </c>
      <c r="D244" s="10" t="s">
        <v>1622</v>
      </c>
      <c r="E244" s="8" t="s">
        <v>851</v>
      </c>
      <c r="F244" s="8" t="str">
        <f>IF(COUNTIF('Healthy (TIAB)'!A114:A1008, B244) &gt; 0, "Yes", "No")</f>
        <v>No</v>
      </c>
    </row>
    <row r="245" spans="1:6" ht="32" x14ac:dyDescent="0.2">
      <c r="A245" s="8">
        <v>2015</v>
      </c>
      <c r="B245" s="8">
        <v>25132379</v>
      </c>
      <c r="C245" s="9">
        <f>HYPERLINK(_xlfn.CONCAT("https://pubmed.ncbi.nlm.nih.gov/",B245), B245)</f>
        <v>25132379</v>
      </c>
      <c r="D245" s="10" t="s">
        <v>1095</v>
      </c>
      <c r="E245" s="8" t="s">
        <v>1016</v>
      </c>
      <c r="F245" s="8" t="str">
        <f>IF(COUNTIF('Healthy (TIAB)'!A116:A1010, B245) &gt; 0, "Yes", "No")</f>
        <v>No</v>
      </c>
    </row>
    <row r="246" spans="1:6" ht="32" x14ac:dyDescent="0.2">
      <c r="A246" s="8">
        <v>2015</v>
      </c>
      <c r="B246" s="8">
        <v>26666303</v>
      </c>
      <c r="C246" s="9">
        <f>HYPERLINK(_xlfn.CONCAT("https://pubmed.ncbi.nlm.nih.gov/",B246), B246)</f>
        <v>26666303</v>
      </c>
      <c r="D246" s="10" t="s">
        <v>168</v>
      </c>
      <c r="E246" s="8" t="s">
        <v>897</v>
      </c>
      <c r="F246" s="8" t="str">
        <f>IF(COUNTIF('Healthy (TIAB)'!A121:A1015, B246) &gt; 0, "Yes", "No")</f>
        <v>Yes</v>
      </c>
    </row>
    <row r="247" spans="1:6" ht="32" x14ac:dyDescent="0.2">
      <c r="A247" s="8">
        <v>2015</v>
      </c>
      <c r="B247" s="8">
        <v>26631058</v>
      </c>
      <c r="C247" s="9">
        <f>HYPERLINK(_xlfn.CONCAT("https://pubmed.ncbi.nlm.nih.gov/",B247), B247)</f>
        <v>26631058</v>
      </c>
      <c r="D247" s="10" t="s">
        <v>1096</v>
      </c>
      <c r="E247" s="8" t="s">
        <v>856</v>
      </c>
      <c r="F247" s="8" t="str">
        <f>IF(COUNTIF('Healthy (TIAB)'!A150:A1044, B247) &gt; 0, "Yes", "No")</f>
        <v>No</v>
      </c>
    </row>
    <row r="248" spans="1:6" ht="16" x14ac:dyDescent="0.2">
      <c r="A248" s="8">
        <v>2015</v>
      </c>
      <c r="B248" s="8">
        <v>25933487</v>
      </c>
      <c r="C248" s="9">
        <f>HYPERLINK(_xlfn.CONCAT("https://pubmed.ncbi.nlm.nih.gov/",B248), B248)</f>
        <v>25933487</v>
      </c>
      <c r="D248" s="10" t="s">
        <v>1097</v>
      </c>
      <c r="E248" s="8" t="s">
        <v>899</v>
      </c>
      <c r="F248" s="8" t="str">
        <f>IF(COUNTIF('Healthy (TIAB)'!A205:A1099, B248) &gt; 0, "Yes", "No")</f>
        <v>No</v>
      </c>
    </row>
    <row r="249" spans="1:6" ht="32" x14ac:dyDescent="0.2">
      <c r="A249" s="8">
        <v>2015</v>
      </c>
      <c r="B249" s="8">
        <v>25771840</v>
      </c>
      <c r="C249" s="9">
        <f>HYPERLINK(_xlfn.CONCAT("https://pubmed.ncbi.nlm.nih.gov/",B249), B249)</f>
        <v>25771840</v>
      </c>
      <c r="D249" s="10" t="s">
        <v>1098</v>
      </c>
      <c r="E249" s="8" t="s">
        <v>873</v>
      </c>
      <c r="F249" s="8" t="str">
        <f>IF(COUNTIF('Healthy (TIAB)'!A344:A1238, B249) &gt; 0, "Yes", "No")</f>
        <v>No</v>
      </c>
    </row>
    <row r="250" spans="1:6" ht="32" x14ac:dyDescent="0.2">
      <c r="A250" s="8">
        <v>2015</v>
      </c>
      <c r="B250" s="8">
        <v>26089878</v>
      </c>
      <c r="C250" s="9">
        <f>HYPERLINK(_xlfn.CONCAT("https://pubmed.ncbi.nlm.nih.gov/",B250), B250)</f>
        <v>26089878</v>
      </c>
      <c r="D250" s="10" t="s">
        <v>1099</v>
      </c>
      <c r="E250" s="8" t="s">
        <v>845</v>
      </c>
      <c r="F250" s="8" t="str">
        <f>IF(COUNTIF('Healthy (TIAB)'!A346:A1240, B250) &gt; 0, "Yes", "No")</f>
        <v>No</v>
      </c>
    </row>
    <row r="251" spans="1:6" ht="16" x14ac:dyDescent="0.2">
      <c r="A251" s="8">
        <v>2015</v>
      </c>
      <c r="B251" s="8">
        <v>26468477</v>
      </c>
      <c r="C251" s="9">
        <f>HYPERLINK(_xlfn.CONCAT("https://pubmed.ncbi.nlm.nih.gov/",B251), B251)</f>
        <v>26468477</v>
      </c>
      <c r="D251" s="10" t="s">
        <v>1100</v>
      </c>
      <c r="E251" s="8" t="s">
        <v>1025</v>
      </c>
      <c r="F251" s="8" t="str">
        <f>IF(COUNTIF('Healthy (TIAB)'!A352:A1246, B251) &gt; 0, "Yes", "No")</f>
        <v>No</v>
      </c>
    </row>
    <row r="252" spans="1:6" ht="32" x14ac:dyDescent="0.2">
      <c r="A252" s="8">
        <v>2015</v>
      </c>
      <c r="B252" s="8">
        <v>26312252</v>
      </c>
      <c r="C252" s="9">
        <f>HYPERLINK(_xlfn.CONCAT("https://pubmed.ncbi.nlm.nih.gov/",B252), B252)</f>
        <v>26312252</v>
      </c>
      <c r="D252" s="10" t="s">
        <v>1101</v>
      </c>
      <c r="E252" s="8" t="s">
        <v>851</v>
      </c>
      <c r="F252" s="8" t="str">
        <f>IF(COUNTIF('Healthy (TIAB)'!A364:A1258, B252) &gt; 0, "Yes", "No")</f>
        <v>No</v>
      </c>
    </row>
    <row r="253" spans="1:6" ht="32" x14ac:dyDescent="0.2">
      <c r="A253" s="8">
        <v>2015</v>
      </c>
      <c r="B253" s="8">
        <v>26074314</v>
      </c>
      <c r="C253" s="9">
        <f>HYPERLINK(_xlfn.CONCAT("https://pubmed.ncbi.nlm.nih.gov/",B253), B253)</f>
        <v>26074314</v>
      </c>
      <c r="D253" s="10" t="s">
        <v>1102</v>
      </c>
      <c r="E253" s="8" t="s">
        <v>887</v>
      </c>
      <c r="F253" s="8" t="str">
        <f>IF(COUNTIF('Healthy (TIAB)'!A373:A1267, B253) &gt; 0, "Yes", "No")</f>
        <v>No</v>
      </c>
    </row>
    <row r="254" spans="1:6" ht="32" x14ac:dyDescent="0.2">
      <c r="A254" s="8">
        <v>2015</v>
      </c>
      <c r="B254" s="8">
        <v>26420180</v>
      </c>
      <c r="C254" s="9">
        <f>HYPERLINK(_xlfn.CONCAT("https://pubmed.ncbi.nlm.nih.gov/",B254), B254)</f>
        <v>26420180</v>
      </c>
      <c r="D254" s="10" t="s">
        <v>1660</v>
      </c>
      <c r="E254" s="8" t="s">
        <v>851</v>
      </c>
      <c r="F254" s="8" t="str">
        <f>IF(COUNTIF('Healthy (TIAB)'!A374:A1268, B254) &gt; 0, "Yes", "No")</f>
        <v>No</v>
      </c>
    </row>
    <row r="255" spans="1:6" ht="48" x14ac:dyDescent="0.2">
      <c r="A255" s="8">
        <v>2015</v>
      </c>
      <c r="B255" s="8">
        <v>25216712</v>
      </c>
      <c r="C255" s="9">
        <f>HYPERLINK(_xlfn.CONCAT("https://pubmed.ncbi.nlm.nih.gov/",B255), B255)</f>
        <v>25216712</v>
      </c>
      <c r="D255" s="10" t="s">
        <v>1103</v>
      </c>
      <c r="E255" s="8" t="s">
        <v>1025</v>
      </c>
      <c r="F255" s="8" t="str">
        <f>IF(COUNTIF('Healthy (TIAB)'!A384:A1278, B255) &gt; 0, "Yes", "No")</f>
        <v>No</v>
      </c>
    </row>
    <row r="256" spans="1:6" ht="32" x14ac:dyDescent="0.2">
      <c r="A256" s="8">
        <v>2015</v>
      </c>
      <c r="B256" s="8">
        <v>26537218</v>
      </c>
      <c r="C256" s="9">
        <f>HYPERLINK(_xlfn.CONCAT("https://pubmed.ncbi.nlm.nih.gov/",B256), B256)</f>
        <v>26537218</v>
      </c>
      <c r="D256" s="10" t="s">
        <v>167</v>
      </c>
      <c r="E256" s="8" t="s">
        <v>899</v>
      </c>
      <c r="F256" s="8" t="str">
        <f>IF(COUNTIF('Healthy (TIAB)'!A392:A1286, B256) &gt; 0, "Yes", "No")</f>
        <v>No</v>
      </c>
    </row>
    <row r="257" spans="1:6" ht="32" x14ac:dyDescent="0.2">
      <c r="A257" s="8">
        <v>2015</v>
      </c>
      <c r="B257" s="8">
        <v>26019023</v>
      </c>
      <c r="C257" s="9">
        <f>HYPERLINK(_xlfn.CONCAT("https://pubmed.ncbi.nlm.nih.gov/",B257), B257)</f>
        <v>26019023</v>
      </c>
      <c r="D257" s="10" t="s">
        <v>1104</v>
      </c>
      <c r="E257" s="8" t="s">
        <v>899</v>
      </c>
      <c r="F257" s="8" t="str">
        <f>IF(COUNTIF('Healthy (TIAB)'!A400:A1294, B257) &gt; 0, "Yes", "No")</f>
        <v>No</v>
      </c>
    </row>
    <row r="258" spans="1:6" ht="16" x14ac:dyDescent="0.2">
      <c r="A258" s="8">
        <v>2015</v>
      </c>
      <c r="B258" s="8">
        <v>25636157</v>
      </c>
      <c r="C258" s="9">
        <f>HYPERLINK(_xlfn.CONCAT("https://pubmed.ncbi.nlm.nih.gov/",B258), B258)</f>
        <v>25636157</v>
      </c>
      <c r="D258" s="10" t="s">
        <v>1105</v>
      </c>
      <c r="E258" s="8" t="s">
        <v>845</v>
      </c>
      <c r="F258" s="8" t="str">
        <f>IF(COUNTIF('Healthy (TIAB)'!A406:A1300, B258) &gt; 0, "Yes", "No")</f>
        <v>No</v>
      </c>
    </row>
    <row r="259" spans="1:6" ht="32" x14ac:dyDescent="0.2">
      <c r="A259" s="8">
        <v>2015</v>
      </c>
      <c r="B259" s="8">
        <v>25971815</v>
      </c>
      <c r="C259" s="9">
        <f>HYPERLINK(_xlfn.CONCAT("https://pubmed.ncbi.nlm.nih.gov/",B259), B259)</f>
        <v>25971815</v>
      </c>
      <c r="D259" s="10" t="s">
        <v>394</v>
      </c>
      <c r="E259" s="8" t="s">
        <v>845</v>
      </c>
      <c r="F259" s="8" t="str">
        <f>IF(COUNTIF('Healthy (TIAB)'!A410:A1304, B259) &gt; 0, "Yes", "No")</f>
        <v>Yes</v>
      </c>
    </row>
    <row r="260" spans="1:6" ht="32" x14ac:dyDescent="0.2">
      <c r="A260" s="8">
        <v>2015</v>
      </c>
      <c r="B260" s="8">
        <v>25689563</v>
      </c>
      <c r="C260" s="9">
        <f>HYPERLINK(_xlfn.CONCAT("https://pubmed.ncbi.nlm.nih.gov/",B260), B260)</f>
        <v>25689563</v>
      </c>
      <c r="D260" s="10" t="s">
        <v>163</v>
      </c>
      <c r="E260" s="8" t="s">
        <v>899</v>
      </c>
      <c r="F260" s="8" t="str">
        <f>IF(COUNTIF('Healthy (TIAB)'!A411:A1305, B260) &gt; 0, "Yes", "No")</f>
        <v>No</v>
      </c>
    </row>
    <row r="261" spans="1:6" ht="16" x14ac:dyDescent="0.2">
      <c r="A261" s="8">
        <v>2015</v>
      </c>
      <c r="B261" s="8">
        <v>25394692</v>
      </c>
      <c r="C261" s="9">
        <f>HYPERLINK(_xlfn.CONCAT("https://pubmed.ncbi.nlm.nih.gov/",B261), B261)</f>
        <v>25394692</v>
      </c>
      <c r="D261" s="10" t="s">
        <v>1106</v>
      </c>
      <c r="E261" s="8" t="s">
        <v>853</v>
      </c>
      <c r="F261" s="8" t="str">
        <f>IF(COUNTIF('Healthy (TIAB)'!A426:A1320, B261) &gt; 0, "Yes", "No")</f>
        <v>No</v>
      </c>
    </row>
    <row r="262" spans="1:6" ht="32" x14ac:dyDescent="0.2">
      <c r="A262" s="8">
        <v>2015</v>
      </c>
      <c r="B262" s="8">
        <v>26076828</v>
      </c>
      <c r="C262" s="9">
        <f>HYPERLINK(_xlfn.CONCAT("https://pubmed.ncbi.nlm.nih.gov/",B262), B262)</f>
        <v>26076828</v>
      </c>
      <c r="D262" s="10" t="s">
        <v>1107</v>
      </c>
      <c r="E262" s="8" t="s">
        <v>851</v>
      </c>
      <c r="F262" s="8" t="str">
        <f>IF(COUNTIF('Healthy (TIAB)'!A441:A1335, B262) &gt; 0, "Yes", "No")</f>
        <v>No</v>
      </c>
    </row>
    <row r="263" spans="1:6" ht="32" x14ac:dyDescent="0.2">
      <c r="A263" s="8">
        <v>2015</v>
      </c>
      <c r="B263" s="8">
        <v>25248358</v>
      </c>
      <c r="C263" s="9">
        <f>HYPERLINK(_xlfn.CONCAT("https://pubmed.ncbi.nlm.nih.gov/",B263), B263)</f>
        <v>25248358</v>
      </c>
      <c r="D263" s="10" t="s">
        <v>1108</v>
      </c>
      <c r="E263" s="8" t="s">
        <v>845</v>
      </c>
      <c r="F263" s="8" t="str">
        <f>IF(COUNTIF('Healthy (TIAB)'!A458:A1352, B263) &gt; 0, "Yes", "No")</f>
        <v>No</v>
      </c>
    </row>
    <row r="264" spans="1:6" ht="32" x14ac:dyDescent="0.2">
      <c r="A264" s="8">
        <v>2015</v>
      </c>
      <c r="B264" s="8">
        <v>28356841</v>
      </c>
      <c r="C264" s="9">
        <f>HYPERLINK(_xlfn.CONCAT("https://pubmed.ncbi.nlm.nih.gov/",B264), B264)</f>
        <v>28356841</v>
      </c>
      <c r="D264" s="10" t="s">
        <v>597</v>
      </c>
      <c r="E264" s="8" t="s">
        <v>853</v>
      </c>
      <c r="F264" s="8" t="str">
        <f>IF(COUNTIF('Healthy (TIAB)'!A465:A1359, B264) &gt; 0, "Yes", "No")</f>
        <v>Yes</v>
      </c>
    </row>
    <row r="265" spans="1:6" ht="32" x14ac:dyDescent="0.2">
      <c r="A265" s="8">
        <v>2015</v>
      </c>
      <c r="B265" s="8">
        <v>25932792</v>
      </c>
      <c r="C265" s="9">
        <f>HYPERLINK(_xlfn.CONCAT("https://pubmed.ncbi.nlm.nih.gov/",B265), B265)</f>
        <v>25932792</v>
      </c>
      <c r="D265" s="10" t="s">
        <v>1109</v>
      </c>
      <c r="E265" s="8" t="s">
        <v>893</v>
      </c>
      <c r="F265" s="8" t="str">
        <f>IF(COUNTIF('Healthy (TIAB)'!A471:A1365, B265) &gt; 0, "Yes", "No")</f>
        <v>No</v>
      </c>
    </row>
    <row r="266" spans="1:6" ht="32" x14ac:dyDescent="0.2">
      <c r="A266" s="8">
        <v>2015</v>
      </c>
      <c r="B266" s="8">
        <v>26085515</v>
      </c>
      <c r="C266" s="9">
        <f>HYPERLINK(_xlfn.CONCAT("https://pubmed.ncbi.nlm.nih.gov/",B266), B266)</f>
        <v>26085515</v>
      </c>
      <c r="D266" s="10" t="s">
        <v>395</v>
      </c>
      <c r="E266" s="8" t="s">
        <v>851</v>
      </c>
      <c r="F266" s="8" t="str">
        <f>IF(COUNTIF('Healthy (TIAB)'!A475:A1369, B266) &gt; 0, "Yes", "No")</f>
        <v>No</v>
      </c>
    </row>
    <row r="267" spans="1:6" ht="32" x14ac:dyDescent="0.2">
      <c r="A267" s="8">
        <v>2015</v>
      </c>
      <c r="B267" s="8">
        <v>25201887</v>
      </c>
      <c r="C267" s="9">
        <f>HYPERLINK(_xlfn.CONCAT("https://pubmed.ncbi.nlm.nih.gov/",B267), B267)</f>
        <v>25201887</v>
      </c>
      <c r="D267" s="10" t="s">
        <v>1110</v>
      </c>
      <c r="E267" s="8" t="s">
        <v>1025</v>
      </c>
      <c r="F267" s="8" t="str">
        <f>IF(COUNTIF('Healthy (TIAB)'!A478:A1372, B267) &gt; 0, "Yes", "No")</f>
        <v>No</v>
      </c>
    </row>
    <row r="268" spans="1:6" ht="32" x14ac:dyDescent="0.2">
      <c r="A268" s="8">
        <v>2015</v>
      </c>
      <c r="B268" s="8">
        <v>26016867</v>
      </c>
      <c r="C268" s="9">
        <f>HYPERLINK(_xlfn.CONCAT("https://pubmed.ncbi.nlm.nih.gov/",B268), B268)</f>
        <v>26016867</v>
      </c>
      <c r="D268" s="10" t="s">
        <v>165</v>
      </c>
      <c r="E268" s="8" t="s">
        <v>851</v>
      </c>
      <c r="F268" s="8" t="str">
        <f>IF(COUNTIF('Healthy (TIAB)'!A493:A1387, B268) &gt; 0, "Yes", "No")</f>
        <v>No</v>
      </c>
    </row>
    <row r="269" spans="1:6" ht="48" x14ac:dyDescent="0.2">
      <c r="A269" s="8">
        <v>2015</v>
      </c>
      <c r="B269" s="8">
        <v>26328624</v>
      </c>
      <c r="C269" s="9">
        <f>HYPERLINK(_xlfn.CONCAT("https://pubmed.ncbi.nlm.nih.gov/",B269), B269)</f>
        <v>26328624</v>
      </c>
      <c r="D269" s="10" t="s">
        <v>1672</v>
      </c>
      <c r="E269" s="8" t="s">
        <v>887</v>
      </c>
      <c r="F269" s="8" t="str">
        <f>IF(COUNTIF('Healthy (TIAB)'!A503:A1397, B269) &gt; 0, "Yes", "No")</f>
        <v>No</v>
      </c>
    </row>
    <row r="270" spans="1:6" ht="32" x14ac:dyDescent="0.2">
      <c r="A270" s="8">
        <v>2015</v>
      </c>
      <c r="B270" s="8">
        <v>26504524</v>
      </c>
      <c r="C270" s="9">
        <f>HYPERLINK(_xlfn.CONCAT("https://pubmed.ncbi.nlm.nih.gov/",B270), B270)</f>
        <v>26504524</v>
      </c>
      <c r="D270" s="10" t="s">
        <v>1111</v>
      </c>
      <c r="E270" s="8" t="s">
        <v>900</v>
      </c>
      <c r="F270" s="8" t="str">
        <f>IF(COUNTIF('Healthy (TIAB)'!A513:A1407, B270) &gt; 0, "Yes", "No")</f>
        <v>No</v>
      </c>
    </row>
    <row r="271" spans="1:6" ht="32" x14ac:dyDescent="0.2">
      <c r="A271" s="8">
        <v>2015</v>
      </c>
      <c r="B271" s="8">
        <v>25861421</v>
      </c>
      <c r="C271" s="9">
        <f>HYPERLINK(_xlfn.CONCAT("https://pubmed.ncbi.nlm.nih.gov/",B271), B271)</f>
        <v>25861421</v>
      </c>
      <c r="D271" s="10" t="s">
        <v>1112</v>
      </c>
      <c r="E271" s="8" t="s">
        <v>851</v>
      </c>
      <c r="F271" s="8" t="str">
        <f>IF(COUNTIF('Healthy (TIAB)'!A521:A1415, B271) &gt; 0, "Yes", "No")</f>
        <v>No</v>
      </c>
    </row>
    <row r="272" spans="1:6" ht="32" x14ac:dyDescent="0.2">
      <c r="A272" s="8">
        <v>2015</v>
      </c>
      <c r="B272" s="8">
        <v>26561628</v>
      </c>
      <c r="C272" s="9">
        <f>HYPERLINK(_xlfn.CONCAT("https://pubmed.ncbi.nlm.nih.gov/",B272), B272)</f>
        <v>26561628</v>
      </c>
      <c r="D272" s="10" t="s">
        <v>1113</v>
      </c>
      <c r="E272" s="8" t="s">
        <v>845</v>
      </c>
      <c r="F272" s="8" t="str">
        <f>IF(COUNTIF('Healthy (TIAB)'!A543:A1437, B272) &gt; 0, "Yes", "No")</f>
        <v>No</v>
      </c>
    </row>
    <row r="273" spans="1:6" ht="32" x14ac:dyDescent="0.2">
      <c r="A273" s="8">
        <v>2015</v>
      </c>
      <c r="B273" s="8">
        <v>25759102</v>
      </c>
      <c r="C273" s="9">
        <f>HYPERLINK(_xlfn.CONCAT("https://pubmed.ncbi.nlm.nih.gov/",B273), B273)</f>
        <v>25759102</v>
      </c>
      <c r="D273" s="10" t="s">
        <v>1114</v>
      </c>
      <c r="E273" s="8" t="s">
        <v>1002</v>
      </c>
      <c r="F273" s="8" t="str">
        <f>IF(COUNTIF('Healthy (TIAB)'!A568:A1462, B273) &gt; 0, "Yes", "No")</f>
        <v>No</v>
      </c>
    </row>
    <row r="274" spans="1:6" ht="32" x14ac:dyDescent="0.2">
      <c r="A274" s="8">
        <v>2015</v>
      </c>
      <c r="B274" s="8">
        <v>26073395</v>
      </c>
      <c r="C274" s="9">
        <f>HYPERLINK(_xlfn.CONCAT("https://pubmed.ncbi.nlm.nih.gov/",B274), B274)</f>
        <v>26073395</v>
      </c>
      <c r="D274" s="10" t="s">
        <v>1115</v>
      </c>
      <c r="E274" s="8" t="s">
        <v>862</v>
      </c>
      <c r="F274" s="8" t="str">
        <f>IF(COUNTIF('Healthy (TIAB)'!A596:A1490, B274) &gt; 0, "Yes", "No")</f>
        <v>No</v>
      </c>
    </row>
    <row r="275" spans="1:6" ht="32" x14ac:dyDescent="0.2">
      <c r="A275" s="8">
        <v>2015</v>
      </c>
      <c r="B275" s="8">
        <v>26561623</v>
      </c>
      <c r="C275" s="9">
        <f>HYPERLINK(_xlfn.CONCAT("https://pubmed.ncbi.nlm.nih.gov/",B275), B275)</f>
        <v>26561623</v>
      </c>
      <c r="D275" s="10" t="s">
        <v>454</v>
      </c>
      <c r="E275" s="8" t="s">
        <v>899</v>
      </c>
      <c r="F275" s="8" t="str">
        <f>IF(COUNTIF('Healthy (TIAB)'!A639:A1533, B275) &gt; 0, "Yes", "No")</f>
        <v>No</v>
      </c>
    </row>
    <row r="276" spans="1:6" ht="32" x14ac:dyDescent="0.2">
      <c r="A276" s="8">
        <v>2015</v>
      </c>
      <c r="B276" s="8">
        <v>26316434</v>
      </c>
      <c r="C276" s="9">
        <f>HYPERLINK(_xlfn.CONCAT("https://pubmed.ncbi.nlm.nih.gov/",B276), B276)</f>
        <v>26316434</v>
      </c>
      <c r="D276" s="10" t="s">
        <v>1117</v>
      </c>
      <c r="E276" s="8" t="s">
        <v>848</v>
      </c>
      <c r="F276" s="8" t="str">
        <f>IF(COUNTIF('Healthy (TIAB)'!A645:A1539, B276) &gt; 0, "Yes", "No")</f>
        <v>No</v>
      </c>
    </row>
    <row r="277" spans="1:6" ht="32" x14ac:dyDescent="0.2">
      <c r="A277" s="8">
        <v>2015</v>
      </c>
      <c r="B277" s="8">
        <v>26687697</v>
      </c>
      <c r="C277" s="9">
        <f>HYPERLINK(_xlfn.CONCAT("https://pubmed.ncbi.nlm.nih.gov/",B277), B277)</f>
        <v>26687697</v>
      </c>
      <c r="D277" s="10" t="s">
        <v>1118</v>
      </c>
      <c r="E277" s="8" t="s">
        <v>851</v>
      </c>
      <c r="F277" s="8" t="str">
        <f>IF(COUNTIF('Healthy (TIAB)'!A646:A1540, B277) &gt; 0, "Yes", "No")</f>
        <v>No</v>
      </c>
    </row>
    <row r="278" spans="1:6" ht="32" x14ac:dyDescent="0.2">
      <c r="A278" s="8">
        <v>2015</v>
      </c>
      <c r="B278" s="8">
        <v>25852206</v>
      </c>
      <c r="C278" s="9">
        <f>HYPERLINK(_xlfn.CONCAT("https://pubmed.ncbi.nlm.nih.gov/",B278), B278)</f>
        <v>25852206</v>
      </c>
      <c r="D278" s="10" t="s">
        <v>1120</v>
      </c>
      <c r="E278" s="8" t="s">
        <v>853</v>
      </c>
      <c r="F278" s="8" t="str">
        <f>IF(COUNTIF('Healthy (TIAB)'!A663:A1557, B278) &gt; 0, "Yes", "No")</f>
        <v>No</v>
      </c>
    </row>
    <row r="279" spans="1:6" ht="32" x14ac:dyDescent="0.2">
      <c r="A279" s="8">
        <v>2015</v>
      </c>
      <c r="B279" s="8">
        <v>25609264</v>
      </c>
      <c r="C279" s="9">
        <f>HYPERLINK(_xlfn.CONCAT("https://pubmed.ncbi.nlm.nih.gov/",B279), B279)</f>
        <v>25609264</v>
      </c>
      <c r="D279" s="10" t="s">
        <v>1121</v>
      </c>
      <c r="E279" s="8" t="s">
        <v>1017</v>
      </c>
      <c r="F279" s="8" t="str">
        <f>IF(COUNTIF('Healthy (TIAB)'!A687:A1581, B279) &gt; 0, "Yes", "No")</f>
        <v>No</v>
      </c>
    </row>
    <row r="280" spans="1:6" ht="32" x14ac:dyDescent="0.2">
      <c r="A280" s="8">
        <v>2015</v>
      </c>
      <c r="B280" s="8">
        <v>26925376</v>
      </c>
      <c r="C280" s="9">
        <f>HYPERLINK(_xlfn.CONCAT("https://pubmed.ncbi.nlm.nih.gov/",B280), B280)</f>
        <v>26925376</v>
      </c>
      <c r="D280" s="10" t="s">
        <v>1122</v>
      </c>
      <c r="E280" s="8" t="s">
        <v>856</v>
      </c>
      <c r="F280" s="8" t="str">
        <f>IF(COUNTIF('Healthy (TIAB)'!A689:A1583, B280) &gt; 0, "Yes", "No")</f>
        <v>No</v>
      </c>
    </row>
    <row r="281" spans="1:6" ht="32" x14ac:dyDescent="0.2">
      <c r="A281" s="8">
        <v>2015</v>
      </c>
      <c r="B281" s="8">
        <v>26092372</v>
      </c>
      <c r="C281" s="9">
        <f>HYPERLINK(_xlfn.CONCAT("https://pubmed.ncbi.nlm.nih.gov/",B281), B281)</f>
        <v>26092372</v>
      </c>
      <c r="D281" s="10" t="s">
        <v>166</v>
      </c>
      <c r="E281" s="8" t="s">
        <v>851</v>
      </c>
      <c r="F281" s="8" t="str">
        <f>IF(COUNTIF('Healthy (TIAB)'!A715:A1609, B281) &gt; 0, "Yes", "No")</f>
        <v>No</v>
      </c>
    </row>
    <row r="282" spans="1:6" ht="16" x14ac:dyDescent="0.2">
      <c r="A282" s="8">
        <v>2015</v>
      </c>
      <c r="B282" s="8">
        <v>25994567</v>
      </c>
      <c r="C282" s="9">
        <f>HYPERLINK(_xlfn.CONCAT("https://pubmed.ncbi.nlm.nih.gov/",B282), B282)</f>
        <v>25994567</v>
      </c>
      <c r="D282" s="10" t="s">
        <v>566</v>
      </c>
      <c r="E282" s="8" t="s">
        <v>1123</v>
      </c>
      <c r="F282" s="8" t="str">
        <f>IF(COUNTIF('Healthy (TIAB)'!A764:A1658, B282) &gt; 0, "Yes", "No")</f>
        <v>No</v>
      </c>
    </row>
    <row r="283" spans="1:6" ht="32" x14ac:dyDescent="0.2">
      <c r="A283" s="8">
        <v>2015</v>
      </c>
      <c r="B283" s="8">
        <v>26525102</v>
      </c>
      <c r="C283" s="9">
        <f>HYPERLINK(_xlfn.CONCAT("https://pubmed.ncbi.nlm.nih.gov/",B283), B283)</f>
        <v>26525102</v>
      </c>
      <c r="D283" s="10" t="s">
        <v>1124</v>
      </c>
      <c r="E283" s="8" t="s">
        <v>853</v>
      </c>
      <c r="F283" s="8" t="str">
        <f>IF(COUNTIF('Healthy (TIAB)'!A780:A1674, B283) &gt; 0, "Yes", "No")</f>
        <v>No</v>
      </c>
    </row>
    <row r="284" spans="1:6" ht="32" x14ac:dyDescent="0.2">
      <c r="A284" s="8">
        <v>2015</v>
      </c>
      <c r="B284" s="8">
        <v>25940724</v>
      </c>
      <c r="C284" s="9">
        <f>HYPERLINK(_xlfn.CONCAT("https://pubmed.ncbi.nlm.nih.gov/",B284), B284)</f>
        <v>25940724</v>
      </c>
      <c r="D284" s="10" t="s">
        <v>1125</v>
      </c>
      <c r="E284" s="8" t="s">
        <v>850</v>
      </c>
      <c r="F284" s="8" t="str">
        <f>IF(COUNTIF('Healthy (TIAB)'!A792:A1686, B284) &gt; 0, "Yes", "No")</f>
        <v>No</v>
      </c>
    </row>
    <row r="285" spans="1:6" ht="48" x14ac:dyDescent="0.2">
      <c r="A285" s="8">
        <v>2014</v>
      </c>
      <c r="B285" s="8">
        <v>24120032</v>
      </c>
      <c r="C285" s="9">
        <f>HYPERLINK(_xlfn.CONCAT("https://pubmed.ncbi.nlm.nih.gov/",B285), B285)</f>
        <v>24120032</v>
      </c>
      <c r="D285" s="10" t="s">
        <v>1126</v>
      </c>
      <c r="E285" s="8" t="s">
        <v>853</v>
      </c>
      <c r="F285" s="8" t="str">
        <f>IF(COUNTIF('Healthy (TIAB)'!A4:A898, B285) &gt; 0, "Yes", "No")</f>
        <v>No</v>
      </c>
    </row>
    <row r="286" spans="1:6" ht="32" x14ac:dyDescent="0.2">
      <c r="A286" s="8">
        <v>2014</v>
      </c>
      <c r="B286" s="8">
        <v>24507770</v>
      </c>
      <c r="C286" s="9">
        <f>HYPERLINK(_xlfn.CONCAT("https://pubmed.ncbi.nlm.nih.gov/",B286), B286)</f>
        <v>24507770</v>
      </c>
      <c r="D286" s="10" t="s">
        <v>1127</v>
      </c>
      <c r="E286" s="8" t="s">
        <v>853</v>
      </c>
      <c r="F286" s="8" t="str">
        <f>IF(COUNTIF('Healthy (TIAB)'!A5:A899, B286) &gt; 0, "Yes", "No")</f>
        <v>No</v>
      </c>
    </row>
    <row r="287" spans="1:6" ht="32" x14ac:dyDescent="0.2">
      <c r="A287" s="8">
        <v>2014</v>
      </c>
      <c r="B287" s="8">
        <v>23721647</v>
      </c>
      <c r="C287" s="9">
        <f>HYPERLINK(_xlfn.CONCAT("https://pubmed.ncbi.nlm.nih.gov/",B287), B287)</f>
        <v>23721647</v>
      </c>
      <c r="D287" s="10" t="s">
        <v>1128</v>
      </c>
      <c r="E287" s="8" t="s">
        <v>869</v>
      </c>
      <c r="F287" s="8" t="str">
        <f>IF(COUNTIF('Healthy (TIAB)'!A43:A937, B287) &gt; 0, "Yes", "No")</f>
        <v>No</v>
      </c>
    </row>
    <row r="288" spans="1:6" ht="32" x14ac:dyDescent="0.2">
      <c r="A288" s="8">
        <v>2014</v>
      </c>
      <c r="B288" s="8">
        <v>25515553</v>
      </c>
      <c r="C288" s="9">
        <f>HYPERLINK(_xlfn.CONCAT("https://pubmed.ncbi.nlm.nih.gov/",B288), B288)</f>
        <v>25515553</v>
      </c>
      <c r="D288" s="10" t="s">
        <v>1130</v>
      </c>
      <c r="E288" s="8" t="s">
        <v>851</v>
      </c>
      <c r="F288" s="8" t="str">
        <f>IF(COUNTIF('Healthy (TIAB)'!A86:A980, B288) &gt; 0, "Yes", "No")</f>
        <v>No</v>
      </c>
    </row>
    <row r="289" spans="1:6" ht="32" x14ac:dyDescent="0.2">
      <c r="A289" s="8">
        <v>2014</v>
      </c>
      <c r="B289" s="8">
        <v>24818764</v>
      </c>
      <c r="C289" s="9">
        <f>HYPERLINK(_xlfn.CONCAT("https://pubmed.ncbi.nlm.nih.gov/",B289), B289)</f>
        <v>24818764</v>
      </c>
      <c r="D289" s="10" t="s">
        <v>1131</v>
      </c>
      <c r="E289" s="8" t="s">
        <v>848</v>
      </c>
      <c r="F289" s="8" t="str">
        <f>IF(COUNTIF('Healthy (TIAB)'!A93:A987, B289) &gt; 0, "Yes", "No")</f>
        <v>No</v>
      </c>
    </row>
    <row r="290" spans="1:6" ht="48" x14ac:dyDescent="0.2">
      <c r="A290" s="8">
        <v>2014</v>
      </c>
      <c r="B290" s="8">
        <v>24915983</v>
      </c>
      <c r="C290" s="9">
        <f>HYPERLINK(_xlfn.CONCAT("https://pubmed.ncbi.nlm.nih.gov/",B290), B290)</f>
        <v>24915983</v>
      </c>
      <c r="D290" s="10" t="s">
        <v>1132</v>
      </c>
      <c r="E290" s="8" t="s">
        <v>851</v>
      </c>
      <c r="F290" s="8" t="str">
        <f>IF(COUNTIF('Healthy (TIAB)'!A153:A1047, B290) &gt; 0, "Yes", "No")</f>
        <v>No</v>
      </c>
    </row>
    <row r="291" spans="1:6" ht="32" x14ac:dyDescent="0.2">
      <c r="A291" s="8">
        <v>2014</v>
      </c>
      <c r="B291" s="8">
        <v>24834906</v>
      </c>
      <c r="C291" s="9">
        <f>HYPERLINK(_xlfn.CONCAT("https://pubmed.ncbi.nlm.nih.gov/",B291), B291)</f>
        <v>24834906</v>
      </c>
      <c r="D291" s="10" t="s">
        <v>1133</v>
      </c>
      <c r="E291" s="8" t="s">
        <v>853</v>
      </c>
      <c r="F291" s="8" t="str">
        <f>IF(COUNTIF('Healthy (TIAB)'!A156:A1050, B291) &gt; 0, "Yes", "No")</f>
        <v>No</v>
      </c>
    </row>
    <row r="292" spans="1:6" ht="32" x14ac:dyDescent="0.2">
      <c r="A292" s="8">
        <v>2014</v>
      </c>
      <c r="B292" s="8">
        <v>24850465</v>
      </c>
      <c r="C292" s="9">
        <f>HYPERLINK(_xlfn.CONCAT("https://pubmed.ncbi.nlm.nih.gov/",B292), B292)</f>
        <v>24850465</v>
      </c>
      <c r="D292" s="10" t="s">
        <v>1134</v>
      </c>
      <c r="E292" s="8" t="s">
        <v>851</v>
      </c>
      <c r="F292" s="8" t="str">
        <f>IF(COUNTIF('Healthy (TIAB)'!A175:A1069, B292) &gt; 0, "Yes", "No")</f>
        <v>No</v>
      </c>
    </row>
    <row r="293" spans="1:6" ht="32" x14ac:dyDescent="0.2">
      <c r="A293" s="8">
        <v>2014</v>
      </c>
      <c r="B293" s="8">
        <v>25008950</v>
      </c>
      <c r="C293" s="9">
        <f>HYPERLINK(_xlfn.CONCAT("https://pubmed.ncbi.nlm.nih.gov/",B293), B293)</f>
        <v>25008950</v>
      </c>
      <c r="D293" s="10" t="s">
        <v>1135</v>
      </c>
      <c r="E293" s="8" t="s">
        <v>1136</v>
      </c>
      <c r="F293" s="8" t="str">
        <f>IF(COUNTIF('Healthy (TIAB)'!A176:A1070, B293) &gt; 0, "Yes", "No")</f>
        <v>No</v>
      </c>
    </row>
    <row r="294" spans="1:6" ht="32" x14ac:dyDescent="0.2">
      <c r="A294" s="8">
        <v>2014</v>
      </c>
      <c r="B294" s="8">
        <v>25519029</v>
      </c>
      <c r="C294" s="9">
        <f>HYPERLINK(_xlfn.CONCAT("https://pubmed.ncbi.nlm.nih.gov/",B294), B294)</f>
        <v>25519029</v>
      </c>
      <c r="D294" s="10" t="s">
        <v>1137</v>
      </c>
      <c r="E294" s="8" t="s">
        <v>869</v>
      </c>
      <c r="F294" s="8" t="str">
        <f>IF(COUNTIF('Healthy (TIAB)'!A180:A1074, B294) &gt; 0, "Yes", "No")</f>
        <v>No</v>
      </c>
    </row>
    <row r="295" spans="1:6" ht="32" x14ac:dyDescent="0.2">
      <c r="A295" s="8">
        <v>2014</v>
      </c>
      <c r="B295" s="8">
        <v>24829493</v>
      </c>
      <c r="C295" s="9">
        <f>HYPERLINK(_xlfn.CONCAT("https://pubmed.ncbi.nlm.nih.gov/",B295), B295)</f>
        <v>24829493</v>
      </c>
      <c r="D295" s="10" t="s">
        <v>1138</v>
      </c>
      <c r="E295" s="8" t="s">
        <v>1139</v>
      </c>
      <c r="F295" s="8" t="str">
        <f>IF(COUNTIF('Healthy (TIAB)'!A193:A1087, B295) &gt; 0, "Yes", "No")</f>
        <v>No</v>
      </c>
    </row>
    <row r="296" spans="1:6" ht="32" x14ac:dyDescent="0.2">
      <c r="A296" s="8">
        <v>2014</v>
      </c>
      <c r="B296" s="8">
        <v>24600599</v>
      </c>
      <c r="C296" s="9">
        <f>HYPERLINK(_xlfn.CONCAT("https://pubmed.ncbi.nlm.nih.gov/",B296), B296)</f>
        <v>24600599</v>
      </c>
      <c r="D296" s="10" t="s">
        <v>1140</v>
      </c>
      <c r="E296" s="8" t="s">
        <v>851</v>
      </c>
      <c r="F296" s="8" t="str">
        <f>IF(COUNTIF('Healthy (TIAB)'!A204:A1098, B296) &gt; 0, "Yes", "No")</f>
        <v>No</v>
      </c>
    </row>
    <row r="297" spans="1:6" ht="32" x14ac:dyDescent="0.2">
      <c r="A297" s="8">
        <v>2014</v>
      </c>
      <c r="B297" s="8">
        <v>24806387</v>
      </c>
      <c r="C297" s="9">
        <f>HYPERLINK(_xlfn.CONCAT("https://pubmed.ncbi.nlm.nih.gov/",B297), B297)</f>
        <v>24806387</v>
      </c>
      <c r="D297" s="10" t="s">
        <v>1141</v>
      </c>
      <c r="E297" s="8" t="s">
        <v>845</v>
      </c>
      <c r="F297" s="8" t="str">
        <f>IF(COUNTIF('Healthy (TIAB)'!A207:A1101, B297) &gt; 0, "Yes", "No")</f>
        <v>No</v>
      </c>
    </row>
    <row r="298" spans="1:6" ht="32" x14ac:dyDescent="0.2">
      <c r="A298" s="8">
        <v>2014</v>
      </c>
      <c r="B298" s="8">
        <v>24158248</v>
      </c>
      <c r="C298" s="9">
        <f>HYPERLINK(_xlfn.CONCAT("https://pubmed.ncbi.nlm.nih.gov/",B298), B298)</f>
        <v>24158248</v>
      </c>
      <c r="D298" s="10" t="s">
        <v>1142</v>
      </c>
      <c r="E298" s="8" t="s">
        <v>856</v>
      </c>
      <c r="F298" s="8" t="str">
        <f>IF(COUNTIF('Healthy (TIAB)'!A211:A1105, B298) &gt; 0, "Yes", "No")</f>
        <v>No</v>
      </c>
    </row>
    <row r="299" spans="1:6" ht="32" x14ac:dyDescent="0.2">
      <c r="A299" s="8">
        <v>2014</v>
      </c>
      <c r="B299" s="8">
        <v>24401211</v>
      </c>
      <c r="C299" s="9">
        <f>HYPERLINK(_xlfn.CONCAT("https://pubmed.ncbi.nlm.nih.gov/",B299), B299)</f>
        <v>24401211</v>
      </c>
      <c r="D299" s="10" t="s">
        <v>1143</v>
      </c>
      <c r="E299" s="8" t="s">
        <v>1084</v>
      </c>
      <c r="F299" s="8" t="str">
        <f>IF(COUNTIF('Healthy (TIAB)'!A217:A1111, B299) &gt; 0, "Yes", "No")</f>
        <v>No</v>
      </c>
    </row>
    <row r="300" spans="1:6" ht="32" x14ac:dyDescent="0.2">
      <c r="A300" s="8">
        <v>2014</v>
      </c>
      <c r="B300" s="8">
        <v>24528693</v>
      </c>
      <c r="C300" s="9">
        <f>HYPERLINK(_xlfn.CONCAT("https://pubmed.ncbi.nlm.nih.gov/",B300), B300)</f>
        <v>24528693</v>
      </c>
      <c r="D300" s="10" t="s">
        <v>1144</v>
      </c>
      <c r="E300" s="8" t="s">
        <v>851</v>
      </c>
      <c r="F300" s="8" t="str">
        <f>IF(COUNTIF('Healthy (TIAB)'!A221:A1115, B300) &gt; 0, "Yes", "No")</f>
        <v>No</v>
      </c>
    </row>
    <row r="301" spans="1:6" ht="32" x14ac:dyDescent="0.2">
      <c r="A301" s="8">
        <v>2014</v>
      </c>
      <c r="B301" s="8">
        <v>24637411</v>
      </c>
      <c r="C301" s="9">
        <f>HYPERLINK(_xlfn.CONCAT("https://pubmed.ncbi.nlm.nih.gov/",B301), B301)</f>
        <v>24637411</v>
      </c>
      <c r="D301" s="10" t="s">
        <v>1145</v>
      </c>
      <c r="E301" s="8" t="s">
        <v>926</v>
      </c>
      <c r="F301" s="8" t="str">
        <f>IF(COUNTIF('Healthy (TIAB)'!A225:A1119, B301) &gt; 0, "Yes", "No")</f>
        <v>No</v>
      </c>
    </row>
    <row r="302" spans="1:6" ht="32" x14ac:dyDescent="0.2">
      <c r="A302" s="8">
        <v>2014</v>
      </c>
      <c r="B302" s="8">
        <v>24461313</v>
      </c>
      <c r="C302" s="9">
        <f>HYPERLINK(_xlfn.CONCAT("https://pubmed.ncbi.nlm.nih.gov/",B302), B302)</f>
        <v>24461313</v>
      </c>
      <c r="D302" s="10" t="s">
        <v>1146</v>
      </c>
      <c r="E302" s="8" t="s">
        <v>845</v>
      </c>
      <c r="F302" s="8" t="str">
        <f>IF(COUNTIF('Healthy (TIAB)'!A341:A1235, B302) &gt; 0, "Yes", "No")</f>
        <v>No</v>
      </c>
    </row>
    <row r="303" spans="1:6" ht="32" x14ac:dyDescent="0.2">
      <c r="A303" s="8">
        <v>2014</v>
      </c>
      <c r="B303" s="8">
        <v>23417688</v>
      </c>
      <c r="C303" s="9">
        <f>HYPERLINK(_xlfn.CONCAT("https://pubmed.ncbi.nlm.nih.gov/",B303), B303)</f>
        <v>23417688</v>
      </c>
      <c r="D303" s="10" t="s">
        <v>1147</v>
      </c>
      <c r="E303" s="8" t="s">
        <v>899</v>
      </c>
      <c r="F303" s="8" t="str">
        <f>IF(COUNTIF('Healthy (TIAB)'!A345:A1239, B303) &gt; 0, "Yes", "No")</f>
        <v>No</v>
      </c>
    </row>
    <row r="304" spans="1:6" ht="32" x14ac:dyDescent="0.2">
      <c r="A304" s="8">
        <v>2014</v>
      </c>
      <c r="B304" s="8">
        <v>24390292</v>
      </c>
      <c r="C304" s="9">
        <f>HYPERLINK(_xlfn.CONCAT("https://pubmed.ncbi.nlm.nih.gov/",B304), B304)</f>
        <v>24390292</v>
      </c>
      <c r="D304" s="10" t="s">
        <v>1148</v>
      </c>
      <c r="E304" s="8" t="s">
        <v>853</v>
      </c>
      <c r="F304" s="8" t="str">
        <f>IF(COUNTIF('Healthy (TIAB)'!A348:A1242, B304) &gt; 0, "Yes", "No")</f>
        <v>No</v>
      </c>
    </row>
    <row r="305" spans="1:6" ht="16" x14ac:dyDescent="0.2">
      <c r="A305" s="8">
        <v>2014</v>
      </c>
      <c r="B305" s="8">
        <v>24659610</v>
      </c>
      <c r="C305" s="9">
        <f>HYPERLINK(_xlfn.CONCAT("https://pubmed.ncbi.nlm.nih.gov/",B305), B305)</f>
        <v>24659610</v>
      </c>
      <c r="D305" s="10" t="s">
        <v>442</v>
      </c>
      <c r="E305" s="8" t="s">
        <v>848</v>
      </c>
      <c r="F305" s="8" t="str">
        <f>IF(COUNTIF('Healthy (TIAB)'!A358:A1252, B305) &gt; 0, "Yes", "No")</f>
        <v>Yes</v>
      </c>
    </row>
    <row r="306" spans="1:6" ht="32" x14ac:dyDescent="0.2">
      <c r="A306" s="8">
        <v>2014</v>
      </c>
      <c r="B306" s="8">
        <v>24368433</v>
      </c>
      <c r="C306" s="9">
        <f>HYPERLINK(_xlfn.CONCAT("https://pubmed.ncbi.nlm.nih.gov/",B306), B306)</f>
        <v>24368433</v>
      </c>
      <c r="D306" s="10" t="s">
        <v>1149</v>
      </c>
      <c r="E306" s="8" t="s">
        <v>851</v>
      </c>
      <c r="F306" s="8" t="str">
        <f>IF(COUNTIF('Healthy (TIAB)'!A360:A1254, B306) &gt; 0, "Yes", "No")</f>
        <v>No</v>
      </c>
    </row>
    <row r="307" spans="1:6" ht="32" x14ac:dyDescent="0.2">
      <c r="A307" s="8">
        <v>2014</v>
      </c>
      <c r="B307" s="8">
        <v>24375980</v>
      </c>
      <c r="C307" s="9">
        <f>HYPERLINK(_xlfn.CONCAT("https://pubmed.ncbi.nlm.nih.gov/",B307), B307)</f>
        <v>24375980</v>
      </c>
      <c r="D307" s="10" t="s">
        <v>1150</v>
      </c>
      <c r="E307" s="8" t="s">
        <v>887</v>
      </c>
      <c r="F307" s="8" t="str">
        <f>IF(COUNTIF('Healthy (TIAB)'!A362:A1256, B307) &gt; 0, "Yes", "No")</f>
        <v>No</v>
      </c>
    </row>
    <row r="308" spans="1:6" ht="32" x14ac:dyDescent="0.2">
      <c r="A308" s="8">
        <v>2014</v>
      </c>
      <c r="B308" s="8">
        <v>24606094</v>
      </c>
      <c r="C308" s="9">
        <f>HYPERLINK(_xlfn.CONCAT("https://pubmed.ncbi.nlm.nih.gov/",B308), B308)</f>
        <v>24606094</v>
      </c>
      <c r="D308" s="10" t="s">
        <v>1151</v>
      </c>
      <c r="E308" s="8" t="s">
        <v>893</v>
      </c>
      <c r="F308" s="8" t="str">
        <f>IF(COUNTIF('Healthy (TIAB)'!A366:A1260, B308) &gt; 0, "Yes", "No")</f>
        <v>No</v>
      </c>
    </row>
    <row r="309" spans="1:6" ht="32" x14ac:dyDescent="0.2">
      <c r="A309" s="8">
        <v>2014</v>
      </c>
      <c r="B309" s="8">
        <v>24707021</v>
      </c>
      <c r="C309" s="9">
        <f>HYPERLINK(_xlfn.CONCAT("https://pubmed.ncbi.nlm.nih.gov/",B309), B309)</f>
        <v>24707021</v>
      </c>
      <c r="D309" s="10" t="s">
        <v>1152</v>
      </c>
      <c r="E309" s="8" t="s">
        <v>853</v>
      </c>
      <c r="F309" s="8" t="str">
        <f>IF(COUNTIF('Healthy (TIAB)'!A386:A1280, B309) &gt; 0, "Yes", "No")</f>
        <v>No</v>
      </c>
    </row>
    <row r="310" spans="1:6" ht="32" x14ac:dyDescent="0.2">
      <c r="A310" s="8">
        <v>2014</v>
      </c>
      <c r="B310" s="8">
        <v>25141367</v>
      </c>
      <c r="C310" s="9">
        <f>HYPERLINK(_xlfn.CONCAT("https://pubmed.ncbi.nlm.nih.gov/",B310), B310)</f>
        <v>25141367</v>
      </c>
      <c r="D310" s="10" t="s">
        <v>1153</v>
      </c>
      <c r="E310" s="8" t="s">
        <v>1154</v>
      </c>
      <c r="F310" s="8" t="str">
        <f>IF(COUNTIF('Healthy (TIAB)'!A387:A1281, B310) &gt; 0, "Yes", "No")</f>
        <v>No</v>
      </c>
    </row>
    <row r="311" spans="1:6" ht="32" x14ac:dyDescent="0.2">
      <c r="A311" s="8">
        <v>2014</v>
      </c>
      <c r="B311" s="8">
        <v>25365012</v>
      </c>
      <c r="C311" s="9">
        <f>HYPERLINK(_xlfn.CONCAT("https://pubmed.ncbi.nlm.nih.gov/",B311), B311)</f>
        <v>25365012</v>
      </c>
      <c r="D311" s="10" t="s">
        <v>393</v>
      </c>
      <c r="E311" s="8" t="s">
        <v>845</v>
      </c>
      <c r="F311" s="8" t="str">
        <f>IF(COUNTIF('Healthy (TIAB)'!A391:A1285, B311) &gt; 0, "Yes", "No")</f>
        <v>Yes</v>
      </c>
    </row>
    <row r="312" spans="1:6" ht="16" x14ac:dyDescent="0.2">
      <c r="A312" s="8">
        <v>2014</v>
      </c>
      <c r="B312" s="8">
        <v>25015354</v>
      </c>
      <c r="C312" s="9">
        <f>HYPERLINK(_xlfn.CONCAT("https://pubmed.ncbi.nlm.nih.gov/",B312), B312)</f>
        <v>25015354</v>
      </c>
      <c r="D312" s="10" t="s">
        <v>1155</v>
      </c>
      <c r="E312" s="8" t="s">
        <v>1156</v>
      </c>
      <c r="F312" s="8" t="str">
        <f>IF(COUNTIF('Healthy (TIAB)'!A395:A1289, B312) &gt; 0, "Yes", "No")</f>
        <v>No</v>
      </c>
    </row>
    <row r="313" spans="1:6" ht="48" x14ac:dyDescent="0.2">
      <c r="A313" s="8">
        <v>2014</v>
      </c>
      <c r="B313" s="8">
        <v>24553695</v>
      </c>
      <c r="C313" s="9">
        <f>HYPERLINK(_xlfn.CONCAT("https://pubmed.ncbi.nlm.nih.gov/",B313), B313)</f>
        <v>24553695</v>
      </c>
      <c r="D313" s="10" t="s">
        <v>1157</v>
      </c>
      <c r="E313" s="8" t="s">
        <v>902</v>
      </c>
      <c r="F313" s="8" t="str">
        <f>IF(COUNTIF('Healthy (TIAB)'!A409:A1303, B313) &gt; 0, "Yes", "No")</f>
        <v>No</v>
      </c>
    </row>
    <row r="314" spans="1:6" ht="32" x14ac:dyDescent="0.2">
      <c r="A314" s="8">
        <v>2014</v>
      </c>
      <c r="B314" s="8">
        <v>25393536</v>
      </c>
      <c r="C314" s="9">
        <f>HYPERLINK(_xlfn.CONCAT("https://pubmed.ncbi.nlm.nih.gov/",B314), B314)</f>
        <v>25393536</v>
      </c>
      <c r="D314" s="10" t="s">
        <v>1158</v>
      </c>
      <c r="E314" s="8" t="s">
        <v>851</v>
      </c>
      <c r="F314" s="8" t="str">
        <f>IF(COUNTIF('Healthy (TIAB)'!A430:A1324, B314) &gt; 0, "Yes", "No")</f>
        <v>No</v>
      </c>
    </row>
    <row r="315" spans="1:6" ht="32" x14ac:dyDescent="0.2">
      <c r="A315" s="8">
        <v>2014</v>
      </c>
      <c r="B315" s="8">
        <v>24290606</v>
      </c>
      <c r="C315" s="9">
        <f>HYPERLINK(_xlfn.CONCAT("https://pubmed.ncbi.nlm.nih.gov/",B315), B315)</f>
        <v>24290606</v>
      </c>
      <c r="D315" s="10" t="s">
        <v>1159</v>
      </c>
      <c r="E315" s="8" t="s">
        <v>858</v>
      </c>
      <c r="F315" s="8" t="str">
        <f>IF(COUNTIF('Healthy (TIAB)'!A437:A1331, B315) &gt; 0, "Yes", "No")</f>
        <v>No</v>
      </c>
    </row>
    <row r="316" spans="1:6" ht="16" x14ac:dyDescent="0.2">
      <c r="A316" s="8">
        <v>2014</v>
      </c>
      <c r="B316" s="8">
        <v>24652053</v>
      </c>
      <c r="C316" s="9">
        <f>HYPERLINK(_xlfn.CONCAT("https://pubmed.ncbi.nlm.nih.gov/",B316), B316)</f>
        <v>24652053</v>
      </c>
      <c r="D316" s="10" t="s">
        <v>387</v>
      </c>
      <c r="E316" s="8" t="s">
        <v>856</v>
      </c>
      <c r="F316" s="8" t="str">
        <f>IF(COUNTIF('Healthy (TIAB)'!A440:A1334, B316) &gt; 0, "Yes", "No")</f>
        <v>No</v>
      </c>
    </row>
    <row r="317" spans="1:6" ht="32" x14ac:dyDescent="0.2">
      <c r="A317" s="8">
        <v>2014</v>
      </c>
      <c r="B317" s="8">
        <v>24951991</v>
      </c>
      <c r="C317" s="9">
        <f>HYPERLINK(_xlfn.CONCAT("https://pubmed.ncbi.nlm.nih.gov/",B317), B317)</f>
        <v>24951991</v>
      </c>
      <c r="D317" s="10" t="s">
        <v>1160</v>
      </c>
      <c r="E317" s="8" t="s">
        <v>856</v>
      </c>
      <c r="F317" s="8" t="str">
        <f>IF(COUNTIF('Healthy (TIAB)'!A442:A1336, B317) &gt; 0, "Yes", "No")</f>
        <v>No</v>
      </c>
    </row>
    <row r="318" spans="1:6" ht="48" x14ac:dyDescent="0.2">
      <c r="A318" s="8">
        <v>2014</v>
      </c>
      <c r="B318" s="8">
        <v>25185754</v>
      </c>
      <c r="C318" s="9">
        <f>HYPERLINK(_xlfn.CONCAT("https://pubmed.ncbi.nlm.nih.gov/",B318), B318)</f>
        <v>25185754</v>
      </c>
      <c r="D318" s="10" t="s">
        <v>1161</v>
      </c>
      <c r="E318" s="8" t="s">
        <v>851</v>
      </c>
      <c r="F318" s="8" t="str">
        <f>IF(COUNTIF('Healthy (TIAB)'!A459:A1353, B318) &gt; 0, "Yes", "No")</f>
        <v>No</v>
      </c>
    </row>
    <row r="319" spans="1:6" ht="32" x14ac:dyDescent="0.2">
      <c r="A319" s="8">
        <v>2014</v>
      </c>
      <c r="B319" s="8">
        <v>24988179</v>
      </c>
      <c r="C319" s="9">
        <f>HYPERLINK(_xlfn.CONCAT("https://pubmed.ncbi.nlm.nih.gov/",B319), B319)</f>
        <v>24988179</v>
      </c>
      <c r="D319" s="10" t="s">
        <v>1162</v>
      </c>
      <c r="E319" s="8" t="s">
        <v>845</v>
      </c>
      <c r="F319" s="8" t="str">
        <f>IF(COUNTIF('Healthy (TIAB)'!A464:A1358, B319) &gt; 0, "Yes", "No")</f>
        <v>No</v>
      </c>
    </row>
    <row r="320" spans="1:6" ht="16" x14ac:dyDescent="0.2">
      <c r="A320" s="8">
        <v>2014</v>
      </c>
      <c r="B320" s="8">
        <v>25278771</v>
      </c>
      <c r="C320" s="9">
        <f>HYPERLINK(_xlfn.CONCAT("https://pubmed.ncbi.nlm.nih.gov/",B320), B320)</f>
        <v>25278771</v>
      </c>
      <c r="D320" s="10" t="s">
        <v>1163</v>
      </c>
      <c r="E320" s="8" t="s">
        <v>845</v>
      </c>
      <c r="F320" s="8" t="str">
        <f>IF(COUNTIF('Healthy (TIAB)'!A483:A1377, B320) &gt; 0, "Yes", "No")</f>
        <v>No</v>
      </c>
    </row>
    <row r="321" spans="1:6" ht="32" x14ac:dyDescent="0.2">
      <c r="A321" s="8">
        <v>2014</v>
      </c>
      <c r="B321" s="8">
        <v>25332321</v>
      </c>
      <c r="C321" s="9">
        <f>HYPERLINK(_xlfn.CONCAT("https://pubmed.ncbi.nlm.nih.gov/",B321), B321)</f>
        <v>25332321</v>
      </c>
      <c r="D321" s="10" t="s">
        <v>1164</v>
      </c>
      <c r="E321" s="8" t="s">
        <v>851</v>
      </c>
      <c r="F321" s="8" t="str">
        <f>IF(COUNTIF('Healthy (TIAB)'!A499:A1393, B321) &gt; 0, "Yes", "No")</f>
        <v>No</v>
      </c>
    </row>
    <row r="322" spans="1:6" ht="48" x14ac:dyDescent="0.2">
      <c r="A322" s="8">
        <v>2014</v>
      </c>
      <c r="B322" s="8">
        <v>24884512</v>
      </c>
      <c r="C322" s="9">
        <f>HYPERLINK(_xlfn.CONCAT("https://pubmed.ncbi.nlm.nih.gov/",B322), B322)</f>
        <v>24884512</v>
      </c>
      <c r="D322" s="10" t="s">
        <v>1165</v>
      </c>
      <c r="E322" s="8" t="s">
        <v>887</v>
      </c>
      <c r="F322" s="8" t="str">
        <f>IF(COUNTIF('Healthy (TIAB)'!A506:A1400, B322) &gt; 0, "Yes", "No")</f>
        <v>No</v>
      </c>
    </row>
    <row r="323" spans="1:6" ht="32" x14ac:dyDescent="0.2">
      <c r="A323" s="8">
        <v>2014</v>
      </c>
      <c r="B323" s="8">
        <v>24587337</v>
      </c>
      <c r="C323" s="9">
        <f>HYPERLINK(_xlfn.CONCAT("https://pubmed.ncbi.nlm.nih.gov/",B323), B323)</f>
        <v>24587337</v>
      </c>
      <c r="D323" s="10" t="s">
        <v>1166</v>
      </c>
      <c r="E323" s="8" t="s">
        <v>845</v>
      </c>
      <c r="F323" s="8" t="str">
        <f>IF(COUNTIF('Healthy (TIAB)'!A509:A1403, B323) &gt; 0, "Yes", "No")</f>
        <v>No</v>
      </c>
    </row>
    <row r="324" spans="1:6" ht="32" x14ac:dyDescent="0.2">
      <c r="A324" s="8">
        <v>2014</v>
      </c>
      <c r="B324" s="8">
        <v>24643342</v>
      </c>
      <c r="C324" s="9">
        <f>HYPERLINK(_xlfn.CONCAT("https://pubmed.ncbi.nlm.nih.gov/",B324), B324)</f>
        <v>24643342</v>
      </c>
      <c r="D324" s="10" t="s">
        <v>1167</v>
      </c>
      <c r="E324" s="8" t="s">
        <v>926</v>
      </c>
      <c r="F324" s="8" t="str">
        <f>IF(COUNTIF('Healthy (TIAB)'!A512:A1406, B324) &gt; 0, "Yes", "No")</f>
        <v>No</v>
      </c>
    </row>
    <row r="325" spans="1:6" ht="32" x14ac:dyDescent="0.2">
      <c r="A325" s="8">
        <v>2014</v>
      </c>
      <c r="B325" s="8">
        <v>24138546</v>
      </c>
      <c r="C325" s="9">
        <f>HYPERLINK(_xlfn.CONCAT("https://pubmed.ncbi.nlm.nih.gov/",B325), B325)</f>
        <v>24138546</v>
      </c>
      <c r="D325" s="10" t="s">
        <v>1168</v>
      </c>
      <c r="E325" s="8" t="s">
        <v>1025</v>
      </c>
      <c r="F325" s="8" t="str">
        <f>IF(COUNTIF('Healthy (TIAB)'!A515:A1409, B325) &gt; 0, "Yes", "No")</f>
        <v>No</v>
      </c>
    </row>
    <row r="326" spans="1:6" ht="48" x14ac:dyDescent="0.2">
      <c r="A326" s="8">
        <v>2014</v>
      </c>
      <c r="B326" s="8">
        <v>25147070</v>
      </c>
      <c r="C326" s="9">
        <f>HYPERLINK(_xlfn.CONCAT("https://pubmed.ncbi.nlm.nih.gov/",B326), B326)</f>
        <v>25147070</v>
      </c>
      <c r="D326" s="10" t="s">
        <v>1170</v>
      </c>
      <c r="E326" s="8" t="s">
        <v>966</v>
      </c>
      <c r="F326" s="8" t="str">
        <f>IF(COUNTIF('Healthy (TIAB)'!A550:A1444, B326) &gt; 0, "Yes", "No")</f>
        <v>No</v>
      </c>
    </row>
    <row r="327" spans="1:6" ht="32" x14ac:dyDescent="0.2">
      <c r="A327" s="8">
        <v>2014</v>
      </c>
      <c r="B327" s="8">
        <v>24670266</v>
      </c>
      <c r="C327" s="9">
        <f>HYPERLINK(_xlfn.CONCAT("https://pubmed.ncbi.nlm.nih.gov/",B327), B327)</f>
        <v>24670266</v>
      </c>
      <c r="D327" s="10" t="s">
        <v>1171</v>
      </c>
      <c r="E327" s="8" t="s">
        <v>1172</v>
      </c>
      <c r="F327" s="8" t="str">
        <f>IF(COUNTIF('Healthy (TIAB)'!A570:A1464, B327) &gt; 0, "Yes", "No")</f>
        <v>No</v>
      </c>
    </row>
    <row r="328" spans="1:6" ht="32" x14ac:dyDescent="0.2">
      <c r="A328" s="8">
        <v>2014</v>
      </c>
      <c r="B328" s="8">
        <v>24746829</v>
      </c>
      <c r="C328" s="9">
        <f>HYPERLINK(_xlfn.CONCAT("https://pubmed.ncbi.nlm.nih.gov/",B328), B328)</f>
        <v>24746829</v>
      </c>
      <c r="D328" s="10" t="s">
        <v>1173</v>
      </c>
      <c r="E328" s="8" t="s">
        <v>891</v>
      </c>
      <c r="F328" s="8" t="str">
        <f>IF(COUNTIF('Healthy (TIAB)'!A574:A1468, B328) &gt; 0, "Yes", "No")</f>
        <v>No</v>
      </c>
    </row>
    <row r="329" spans="1:6" ht="32" x14ac:dyDescent="0.2">
      <c r="A329" s="8">
        <v>2014</v>
      </c>
      <c r="B329" s="8">
        <v>24228803</v>
      </c>
      <c r="C329" s="9">
        <f>HYPERLINK(_xlfn.CONCAT("https://pubmed.ncbi.nlm.nih.gov/",B329), B329)</f>
        <v>24228803</v>
      </c>
      <c r="D329" s="10" t="s">
        <v>1174</v>
      </c>
      <c r="E329" s="8" t="s">
        <v>850</v>
      </c>
      <c r="F329" s="8" t="str">
        <f>IF(COUNTIF('Healthy (TIAB)'!A622:A1516, B329) &gt; 0, "Yes", "No")</f>
        <v>No</v>
      </c>
    </row>
    <row r="330" spans="1:6" ht="32" x14ac:dyDescent="0.2">
      <c r="A330" s="8">
        <v>2014</v>
      </c>
      <c r="B330" s="8">
        <v>24656509</v>
      </c>
      <c r="C330" s="9">
        <f>HYPERLINK(_xlfn.CONCAT("https://pubmed.ncbi.nlm.nih.gov/",B330), B330)</f>
        <v>24656509</v>
      </c>
      <c r="D330" s="10" t="s">
        <v>1175</v>
      </c>
      <c r="E330" s="8" t="s">
        <v>850</v>
      </c>
      <c r="F330" s="8" t="str">
        <f>IF(COUNTIF('Healthy (TIAB)'!A628:A1522, B330) &gt; 0, "Yes", "No")</f>
        <v>No</v>
      </c>
    </row>
    <row r="331" spans="1:6" ht="32" x14ac:dyDescent="0.2">
      <c r="A331" s="8">
        <v>2014</v>
      </c>
      <c r="B331" s="8">
        <v>24285599</v>
      </c>
      <c r="C331" s="9">
        <f>HYPERLINK(_xlfn.CONCAT("https://pubmed.ncbi.nlm.nih.gov/",B331), B331)</f>
        <v>24285599</v>
      </c>
      <c r="D331" s="10" t="s">
        <v>1176</v>
      </c>
      <c r="E331" s="8" t="s">
        <v>850</v>
      </c>
      <c r="F331" s="8" t="str">
        <f>IF(COUNTIF('Healthy (TIAB)'!A642:A1536, B331) &gt; 0, "Yes", "No")</f>
        <v>No</v>
      </c>
    </row>
    <row r="332" spans="1:6" ht="32" x14ac:dyDescent="0.2">
      <c r="A332" s="8">
        <v>2014</v>
      </c>
      <c r="B332" s="8">
        <v>24299019</v>
      </c>
      <c r="C332" s="9">
        <f>HYPERLINK(_xlfn.CONCAT("https://pubmed.ncbi.nlm.nih.gov/",B332), B332)</f>
        <v>24299019</v>
      </c>
      <c r="D332" s="10" t="s">
        <v>1177</v>
      </c>
      <c r="E332" s="8" t="s">
        <v>887</v>
      </c>
      <c r="F332" s="8" t="str">
        <f>IF(COUNTIF('Healthy (TIAB)'!A643:A1537, B332) &gt; 0, "Yes", "No")</f>
        <v>No</v>
      </c>
    </row>
    <row r="333" spans="1:6" ht="32" x14ac:dyDescent="0.2">
      <c r="A333" s="8">
        <v>2014</v>
      </c>
      <c r="B333" s="8">
        <v>24936727</v>
      </c>
      <c r="C333" s="9">
        <f>HYPERLINK(_xlfn.CONCAT("https://pubmed.ncbi.nlm.nih.gov/",B333), B333)</f>
        <v>24936727</v>
      </c>
      <c r="D333" s="10" t="s">
        <v>1178</v>
      </c>
      <c r="E333" s="8" t="s">
        <v>1025</v>
      </c>
      <c r="F333" s="8" t="str">
        <f>IF(COUNTIF('Healthy (TIAB)'!A656:A1550, B333) &gt; 0, "Yes", "No")</f>
        <v>No</v>
      </c>
    </row>
    <row r="334" spans="1:6" ht="32" x14ac:dyDescent="0.2">
      <c r="A334" s="8">
        <v>2014</v>
      </c>
      <c r="B334" s="8">
        <v>24795503</v>
      </c>
      <c r="C334" s="9">
        <f>HYPERLINK(_xlfn.CONCAT("https://pubmed.ncbi.nlm.nih.gov/",B334), B334)</f>
        <v>24795503</v>
      </c>
      <c r="D334" s="10" t="s">
        <v>157</v>
      </c>
      <c r="E334" s="8" t="s">
        <v>887</v>
      </c>
      <c r="F334" s="8" t="str">
        <f>IF(COUNTIF('Healthy (TIAB)'!A658:A1552, B334) &gt; 0, "Yes", "No")</f>
        <v>No</v>
      </c>
    </row>
    <row r="335" spans="1:6" ht="48" x14ac:dyDescent="0.2">
      <c r="A335" s="8">
        <v>2014</v>
      </c>
      <c r="B335" s="8">
        <v>25122648</v>
      </c>
      <c r="C335" s="9">
        <f>HYPERLINK(_xlfn.CONCAT("https://pubmed.ncbi.nlm.nih.gov/",B335), B335)</f>
        <v>25122648</v>
      </c>
      <c r="D335" s="10" t="s">
        <v>1179</v>
      </c>
      <c r="E335" s="8" t="s">
        <v>899</v>
      </c>
      <c r="F335" s="8" t="str">
        <f>IF(COUNTIF('Healthy (TIAB)'!A664:A1558, B335) &gt; 0, "Yes", "No")</f>
        <v>No</v>
      </c>
    </row>
    <row r="336" spans="1:6" ht="32" x14ac:dyDescent="0.2">
      <c r="A336" s="8">
        <v>2014</v>
      </c>
      <c r="B336" s="8">
        <v>25232703</v>
      </c>
      <c r="C336" s="9">
        <f>HYPERLINK(_xlfn.CONCAT("https://pubmed.ncbi.nlm.nih.gov/",B336), B336)</f>
        <v>25232703</v>
      </c>
      <c r="D336" s="10" t="s">
        <v>647</v>
      </c>
      <c r="E336" s="8" t="s">
        <v>845</v>
      </c>
      <c r="F336" s="8" t="str">
        <f>IF(COUNTIF('Healthy (TIAB)'!A667:A1561, B336) &gt; 0, "Yes", "No")</f>
        <v>Yes</v>
      </c>
    </row>
    <row r="337" spans="1:6" ht="32" x14ac:dyDescent="0.2">
      <c r="A337" s="8">
        <v>2014</v>
      </c>
      <c r="B337" s="8">
        <v>24528690</v>
      </c>
      <c r="C337" s="9">
        <f>HYPERLINK(_xlfn.CONCAT("https://pubmed.ncbi.nlm.nih.gov/",B337), B337)</f>
        <v>24528690</v>
      </c>
      <c r="D337" s="10" t="s">
        <v>1180</v>
      </c>
      <c r="E337" s="8" t="s">
        <v>845</v>
      </c>
      <c r="F337" s="8" t="str">
        <f>IF(COUNTIF('Healthy (TIAB)'!A692:A1586, B337) &gt; 0, "Yes", "No")</f>
        <v>No</v>
      </c>
    </row>
    <row r="338" spans="1:6" ht="32" x14ac:dyDescent="0.2">
      <c r="A338" s="8">
        <v>2014</v>
      </c>
      <c r="B338" s="8">
        <v>24955731</v>
      </c>
      <c r="C338" s="9">
        <f>HYPERLINK(_xlfn.CONCAT("https://pubmed.ncbi.nlm.nih.gov/",B338), B338)</f>
        <v>24955731</v>
      </c>
      <c r="D338" s="10" t="s">
        <v>1181</v>
      </c>
      <c r="E338" s="8" t="s">
        <v>851</v>
      </c>
      <c r="F338" s="8" t="str">
        <f>IF(COUNTIF('Healthy (TIAB)'!A709:A1603, B338) &gt; 0, "Yes", "No")</f>
        <v>No</v>
      </c>
    </row>
    <row r="339" spans="1:6" ht="32" x14ac:dyDescent="0.2">
      <c r="A339" s="8">
        <v>2014</v>
      </c>
      <c r="B339" s="8">
        <v>25161990</v>
      </c>
      <c r="C339" s="9">
        <f>HYPERLINK(_xlfn.CONCAT("https://pubmed.ncbi.nlm.nih.gov/",B339), B339)</f>
        <v>25161990</v>
      </c>
      <c r="D339" s="10" t="s">
        <v>1182</v>
      </c>
      <c r="E339" s="8" t="s">
        <v>851</v>
      </c>
      <c r="F339" s="8" t="str">
        <f>IF(COUNTIF('Healthy (TIAB)'!A740:A1634, B339) &gt; 0, "Yes", "No")</f>
        <v>No</v>
      </c>
    </row>
    <row r="340" spans="1:6" ht="32" x14ac:dyDescent="0.2">
      <c r="A340" s="8">
        <v>2014</v>
      </c>
      <c r="B340" s="8">
        <v>25240461</v>
      </c>
      <c r="C340" s="9">
        <f>HYPERLINK(_xlfn.CONCAT("https://pubmed.ncbi.nlm.nih.gov/",B340), B340)</f>
        <v>25240461</v>
      </c>
      <c r="D340" s="10" t="s">
        <v>1692</v>
      </c>
      <c r="E340" s="8" t="s">
        <v>848</v>
      </c>
      <c r="F340" s="8" t="str">
        <f>IF(COUNTIF('Healthy (TIAB)'!A741:A1635, B340) &gt; 0, "Yes", "No")</f>
        <v>No</v>
      </c>
    </row>
    <row r="341" spans="1:6" ht="32" x14ac:dyDescent="0.2">
      <c r="A341" s="8">
        <v>2014</v>
      </c>
      <c r="B341" s="8">
        <v>24576844</v>
      </c>
      <c r="C341" s="9">
        <f>HYPERLINK(_xlfn.CONCAT("https://pubmed.ncbi.nlm.nih.gov/",B341), B341)</f>
        <v>24576844</v>
      </c>
      <c r="D341" s="10" t="s">
        <v>1183</v>
      </c>
      <c r="E341" s="8" t="s">
        <v>869</v>
      </c>
      <c r="F341" s="8" t="str">
        <f>IF(COUNTIF('Healthy (TIAB)'!A747:A1641, B341) &gt; 0, "Yes", "No")</f>
        <v>No</v>
      </c>
    </row>
    <row r="342" spans="1:6" ht="32" x14ac:dyDescent="0.2">
      <c r="A342" s="8">
        <v>2014</v>
      </c>
      <c r="B342" s="8">
        <v>24579084</v>
      </c>
      <c r="C342" s="9">
        <f>HYPERLINK(_xlfn.CONCAT("https://pubmed.ncbi.nlm.nih.gov/",B342), B342)</f>
        <v>24579084</v>
      </c>
      <c r="D342" s="10" t="s">
        <v>1184</v>
      </c>
      <c r="E342" s="8" t="s">
        <v>851</v>
      </c>
      <c r="F342" s="8" t="str">
        <f>IF(COUNTIF('Healthy (TIAB)'!A783:A1677, B342) &gt; 0, "Yes", "No")</f>
        <v>No</v>
      </c>
    </row>
    <row r="343" spans="1:6" ht="32" x14ac:dyDescent="0.2">
      <c r="A343" s="8">
        <v>2014</v>
      </c>
      <c r="B343" s="8">
        <v>25123060</v>
      </c>
      <c r="C343" s="9">
        <f>HYPERLINK(_xlfn.CONCAT("https://pubmed.ncbi.nlm.nih.gov/",B343), B343)</f>
        <v>25123060</v>
      </c>
      <c r="D343" s="10" t="s">
        <v>159</v>
      </c>
      <c r="E343" s="8" t="s">
        <v>862</v>
      </c>
      <c r="F343" s="8" t="str">
        <f>IF(COUNTIF('Healthy (TIAB)'!A788:A1682, B343) &gt; 0, "Yes", "No")</f>
        <v>No</v>
      </c>
    </row>
    <row r="344" spans="1:6" ht="48" x14ac:dyDescent="0.2">
      <c r="A344" s="8">
        <v>2013</v>
      </c>
      <c r="B344" s="8">
        <v>23333088</v>
      </c>
      <c r="C344" s="9">
        <f>HYPERLINK(_xlfn.CONCAT("https://pubmed.ncbi.nlm.nih.gov/",B344), B344)</f>
        <v>23333088</v>
      </c>
      <c r="D344" s="10" t="s">
        <v>1185</v>
      </c>
      <c r="E344" s="8" t="s">
        <v>893</v>
      </c>
      <c r="F344" s="8" t="str">
        <f>IF(COUNTIF('Healthy (TIAB)'!A79:A973, B344) &gt; 0, "Yes", "No")</f>
        <v>No</v>
      </c>
    </row>
    <row r="345" spans="1:6" ht="32" x14ac:dyDescent="0.2">
      <c r="A345" s="8">
        <v>2013</v>
      </c>
      <c r="B345" s="8">
        <v>23817470</v>
      </c>
      <c r="C345" s="9">
        <f>HYPERLINK(_xlfn.CONCAT("https://pubmed.ncbi.nlm.nih.gov/",B345), B345)</f>
        <v>23817470</v>
      </c>
      <c r="D345" s="10" t="s">
        <v>383</v>
      </c>
      <c r="E345" s="8" t="s">
        <v>893</v>
      </c>
      <c r="F345" s="8" t="str">
        <f>IF(COUNTIF('Healthy (TIAB)'!A236:A1130, B345) &gt; 0, "Yes", "No")</f>
        <v>Yes</v>
      </c>
    </row>
    <row r="346" spans="1:6" ht="32" x14ac:dyDescent="0.2">
      <c r="A346" s="8">
        <v>2013</v>
      </c>
      <c r="B346" s="8">
        <v>23817872</v>
      </c>
      <c r="C346" s="9">
        <f>HYPERLINK(_xlfn.CONCAT("https://pubmed.ncbi.nlm.nih.gov/",B346), B346)</f>
        <v>23817872</v>
      </c>
      <c r="D346" s="10" t="s">
        <v>1187</v>
      </c>
      <c r="E346" s="8" t="s">
        <v>845</v>
      </c>
      <c r="F346" s="8" t="str">
        <f>IF(COUNTIF('Healthy (TIAB)'!A248:A1142, B346) &gt; 0, "Yes", "No")</f>
        <v>No</v>
      </c>
    </row>
    <row r="347" spans="1:6" ht="32" x14ac:dyDescent="0.2">
      <c r="A347" s="8">
        <v>2013</v>
      </c>
      <c r="B347" s="8">
        <v>23297818</v>
      </c>
      <c r="C347" s="9">
        <f>HYPERLINK(_xlfn.CONCAT("https://pubmed.ncbi.nlm.nih.gov/",B347), B347)</f>
        <v>23297818</v>
      </c>
      <c r="D347" s="10" t="s">
        <v>1188</v>
      </c>
      <c r="E347" s="8" t="s">
        <v>893</v>
      </c>
      <c r="F347" s="8" t="str">
        <f>IF(COUNTIF('Healthy (TIAB)'!A253:A1147, B347) &gt; 0, "Yes", "No")</f>
        <v>No</v>
      </c>
    </row>
    <row r="348" spans="1:6" ht="32" x14ac:dyDescent="0.2">
      <c r="A348" s="8">
        <v>2013</v>
      </c>
      <c r="B348" s="8">
        <v>23811682</v>
      </c>
      <c r="C348" s="9">
        <f>HYPERLINK(_xlfn.CONCAT("https://pubmed.ncbi.nlm.nih.gov/",B348), B348)</f>
        <v>23811682</v>
      </c>
      <c r="D348" s="10" t="s">
        <v>1189</v>
      </c>
      <c r="E348" s="8" t="s">
        <v>853</v>
      </c>
      <c r="F348" s="8" t="str">
        <f>IF(COUNTIF('Healthy (TIAB)'!A260:A1154, B348) &gt; 0, "Yes", "No")</f>
        <v>No</v>
      </c>
    </row>
    <row r="349" spans="1:6" ht="16" x14ac:dyDescent="0.2">
      <c r="A349" s="8">
        <v>2013</v>
      </c>
      <c r="B349" s="8">
        <v>23246023</v>
      </c>
      <c r="C349" s="9">
        <f>HYPERLINK(_xlfn.CONCAT("https://pubmed.ncbi.nlm.nih.gov/",B349), B349)</f>
        <v>23246023</v>
      </c>
      <c r="D349" s="10" t="s">
        <v>1190</v>
      </c>
      <c r="E349" s="8" t="s">
        <v>856</v>
      </c>
      <c r="F349" s="8" t="str">
        <f>IF(COUNTIF('Healthy (TIAB)'!A262:A1156, B349) &gt; 0, "Yes", "No")</f>
        <v>No</v>
      </c>
    </row>
    <row r="350" spans="1:6" ht="32" x14ac:dyDescent="0.2">
      <c r="A350" s="8">
        <v>2013</v>
      </c>
      <c r="B350" s="8">
        <v>23565815</v>
      </c>
      <c r="C350" s="9">
        <f>HYPERLINK(_xlfn.CONCAT("https://pubmed.ncbi.nlm.nih.gov/",B350), B350)</f>
        <v>23565815</v>
      </c>
      <c r="D350" s="10" t="s">
        <v>148</v>
      </c>
      <c r="E350" s="8" t="s">
        <v>899</v>
      </c>
      <c r="F350" s="8" t="str">
        <f>IF(COUNTIF('Healthy (TIAB)'!A267:A1161, B350) &gt; 0, "Yes", "No")</f>
        <v>No</v>
      </c>
    </row>
    <row r="351" spans="1:6" ht="32" x14ac:dyDescent="0.2">
      <c r="A351" s="8">
        <v>2013</v>
      </c>
      <c r="B351" s="8">
        <v>23365106</v>
      </c>
      <c r="C351" s="9">
        <f>HYPERLINK(_xlfn.CONCAT("https://pubmed.ncbi.nlm.nih.gov/",B351), B351)</f>
        <v>23365106</v>
      </c>
      <c r="D351" s="10" t="s">
        <v>1192</v>
      </c>
      <c r="E351" s="8" t="s">
        <v>893</v>
      </c>
      <c r="F351" s="8" t="str">
        <f>IF(COUNTIF('Healthy (TIAB)'!A269:A1163, B351) &gt; 0, "Yes", "No")</f>
        <v>No</v>
      </c>
    </row>
    <row r="352" spans="1:6" ht="32" x14ac:dyDescent="0.2">
      <c r="A352" s="8">
        <v>2013</v>
      </c>
      <c r="B352" s="8">
        <v>24330904</v>
      </c>
      <c r="C352" s="9">
        <f>HYPERLINK(_xlfn.CONCAT("https://pubmed.ncbi.nlm.nih.gov/",B352), B352)</f>
        <v>24330904</v>
      </c>
      <c r="D352" s="10" t="s">
        <v>1193</v>
      </c>
      <c r="E352" s="8" t="s">
        <v>848</v>
      </c>
      <c r="F352" s="8" t="str">
        <f>IF(COUNTIF('Healthy (TIAB)'!A311:A1205, B352) &gt; 0, "Yes", "No")</f>
        <v>No</v>
      </c>
    </row>
    <row r="353" spans="1:6" ht="32" x14ac:dyDescent="0.2">
      <c r="A353" s="8">
        <v>2013</v>
      </c>
      <c r="B353" s="8">
        <v>23312676</v>
      </c>
      <c r="C353" s="9">
        <f>HYPERLINK(_xlfn.CONCAT("https://pubmed.ncbi.nlm.nih.gov/",B353), B353)</f>
        <v>23312676</v>
      </c>
      <c r="D353" s="10" t="s">
        <v>1194</v>
      </c>
      <c r="E353" s="8" t="s">
        <v>1195</v>
      </c>
      <c r="F353" s="8" t="str">
        <f>IF(COUNTIF('Healthy (TIAB)'!A336:A1230, B353) &gt; 0, "Yes", "No")</f>
        <v>No</v>
      </c>
    </row>
    <row r="354" spans="1:6" ht="32" x14ac:dyDescent="0.2">
      <c r="A354" s="8">
        <v>2013</v>
      </c>
      <c r="B354" s="8">
        <v>23395546</v>
      </c>
      <c r="C354" s="9">
        <f>HYPERLINK(_xlfn.CONCAT("https://pubmed.ncbi.nlm.nih.gov/",B354), B354)</f>
        <v>23395546</v>
      </c>
      <c r="D354" s="10" t="s">
        <v>1196</v>
      </c>
      <c r="E354" s="8" t="s">
        <v>949</v>
      </c>
      <c r="F354" s="8" t="str">
        <f>IF(COUNTIF('Healthy (TIAB)'!A347:A1241, B354) &gt; 0, "Yes", "No")</f>
        <v>No</v>
      </c>
    </row>
    <row r="355" spans="1:6" ht="32" x14ac:dyDescent="0.2">
      <c r="A355" s="8">
        <v>2013</v>
      </c>
      <c r="B355" s="8">
        <v>23683266</v>
      </c>
      <c r="C355" s="9">
        <f>HYPERLINK(_xlfn.CONCAT("https://pubmed.ncbi.nlm.nih.gov/",B355), B355)</f>
        <v>23683266</v>
      </c>
      <c r="D355" s="10" t="s">
        <v>1657</v>
      </c>
      <c r="E355" s="8" t="s">
        <v>845</v>
      </c>
      <c r="F355" s="8" t="str">
        <f>IF(COUNTIF('Healthy (TIAB)'!A350:A1244, B355) &gt; 0, "Yes", "No")</f>
        <v>No</v>
      </c>
    </row>
    <row r="356" spans="1:6" ht="32" x14ac:dyDescent="0.2">
      <c r="A356" s="8">
        <v>2013</v>
      </c>
      <c r="B356" s="8">
        <v>23375525</v>
      </c>
      <c r="C356" s="9">
        <f>HYPERLINK(_xlfn.CONCAT("https://pubmed.ncbi.nlm.nih.gov/",B356), B356)</f>
        <v>23375525</v>
      </c>
      <c r="D356" s="10" t="s">
        <v>1197</v>
      </c>
      <c r="E356" s="8" t="s">
        <v>1025</v>
      </c>
      <c r="F356" s="8" t="str">
        <f>IF(COUNTIF('Healthy (TIAB)'!A351:A1245, B356) &gt; 0, "Yes", "No")</f>
        <v>No</v>
      </c>
    </row>
    <row r="357" spans="1:6" ht="32" x14ac:dyDescent="0.2">
      <c r="A357" s="8">
        <v>2013</v>
      </c>
      <c r="B357" s="8">
        <v>23689286</v>
      </c>
      <c r="C357" s="9">
        <f>HYPERLINK(_xlfn.CONCAT("https://pubmed.ncbi.nlm.nih.gov/",B357), B357)</f>
        <v>23689286</v>
      </c>
      <c r="D357" s="10" t="s">
        <v>1199</v>
      </c>
      <c r="E357" s="8" t="s">
        <v>887</v>
      </c>
      <c r="F357" s="8" t="str">
        <f>IF(COUNTIF('Healthy (TIAB)'!A353:A1247, B357) &gt; 0, "Yes", "No")</f>
        <v>No</v>
      </c>
    </row>
    <row r="358" spans="1:6" ht="32" x14ac:dyDescent="0.2">
      <c r="A358" s="8">
        <v>2013</v>
      </c>
      <c r="B358" s="8">
        <v>23888318</v>
      </c>
      <c r="C358" s="9">
        <f>HYPERLINK(_xlfn.CONCAT("https://pubmed.ncbi.nlm.nih.gov/",B358), B358)</f>
        <v>23888318</v>
      </c>
      <c r="D358" s="10" t="s">
        <v>151</v>
      </c>
      <c r="E358" s="8" t="s">
        <v>845</v>
      </c>
      <c r="F358" s="8" t="str">
        <f>IF(COUNTIF('Healthy (TIAB)'!A355:A1249, B358) &gt; 0, "Yes", "No")</f>
        <v>No</v>
      </c>
    </row>
    <row r="359" spans="1:6" ht="32" x14ac:dyDescent="0.2">
      <c r="A359" s="8">
        <v>2013</v>
      </c>
      <c r="B359" s="8">
        <v>24304605</v>
      </c>
      <c r="C359" s="9">
        <f>HYPERLINK(_xlfn.CONCAT("https://pubmed.ncbi.nlm.nih.gov/",B359), B359)</f>
        <v>24304605</v>
      </c>
      <c r="D359" s="10" t="s">
        <v>154</v>
      </c>
      <c r="E359" s="8" t="s">
        <v>899</v>
      </c>
      <c r="F359" s="8" t="str">
        <f>IF(COUNTIF('Healthy (TIAB)'!A361:A1255, B359) &gt; 0, "Yes", "No")</f>
        <v>No</v>
      </c>
    </row>
    <row r="360" spans="1:6" ht="32" x14ac:dyDescent="0.2">
      <c r="A360" s="8">
        <v>2013</v>
      </c>
      <c r="B360" s="8">
        <v>23998969</v>
      </c>
      <c r="C360" s="9">
        <f>HYPERLINK(_xlfn.CONCAT("https://pubmed.ncbi.nlm.nih.gov/",B360), B360)</f>
        <v>23998969</v>
      </c>
      <c r="D360" s="10" t="s">
        <v>1201</v>
      </c>
      <c r="E360" s="8" t="s">
        <v>887</v>
      </c>
      <c r="F360" s="8" t="str">
        <f>IF(COUNTIF('Healthy (TIAB)'!A401:A1295, B360) &gt; 0, "Yes", "No")</f>
        <v>No</v>
      </c>
    </row>
    <row r="361" spans="1:6" ht="32" x14ac:dyDescent="0.2">
      <c r="A361" s="8">
        <v>2013</v>
      </c>
      <c r="B361" s="8">
        <v>23438101</v>
      </c>
      <c r="C361" s="9">
        <f>HYPERLINK(_xlfn.CONCAT("https://pubmed.ncbi.nlm.nih.gov/",B361), B361)</f>
        <v>23438101</v>
      </c>
      <c r="D361" s="10" t="s">
        <v>1202</v>
      </c>
      <c r="E361" s="8" t="s">
        <v>845</v>
      </c>
      <c r="F361" s="8" t="str">
        <f>IF(COUNTIF('Healthy (TIAB)'!A435:A1329, B361) &gt; 0, "Yes", "No")</f>
        <v>No</v>
      </c>
    </row>
    <row r="362" spans="1:6" ht="16" x14ac:dyDescent="0.2">
      <c r="A362" s="8">
        <v>2013</v>
      </c>
      <c r="B362" s="8">
        <v>23238663</v>
      </c>
      <c r="C362" s="9">
        <f>HYPERLINK(_xlfn.CONCAT("https://pubmed.ncbi.nlm.nih.gov/",B362), B362)</f>
        <v>23238663</v>
      </c>
      <c r="D362" s="10" t="s">
        <v>1203</v>
      </c>
      <c r="E362" s="8" t="s">
        <v>851</v>
      </c>
      <c r="F362" s="8" t="str">
        <f>IF(COUNTIF('Healthy (TIAB)'!A492:A1386, B362) &gt; 0, "Yes", "No")</f>
        <v>No</v>
      </c>
    </row>
    <row r="363" spans="1:6" ht="32" x14ac:dyDescent="0.2">
      <c r="A363" s="8">
        <v>2013</v>
      </c>
      <c r="B363" s="8">
        <v>23332800</v>
      </c>
      <c r="C363" s="9">
        <f>HYPERLINK(_xlfn.CONCAT("https://pubmed.ncbi.nlm.nih.gov/",B363), B363)</f>
        <v>23332800</v>
      </c>
      <c r="D363" s="10" t="s">
        <v>1673</v>
      </c>
      <c r="E363" s="8" t="s">
        <v>1025</v>
      </c>
      <c r="F363" s="8" t="str">
        <f>IF(COUNTIF('Healthy (TIAB)'!A504:A1398, B363) &gt; 0, "Yes", "No")</f>
        <v>No</v>
      </c>
    </row>
    <row r="364" spans="1:6" ht="32" x14ac:dyDescent="0.2">
      <c r="A364" s="8">
        <v>2013</v>
      </c>
      <c r="B364" s="8">
        <v>22100606</v>
      </c>
      <c r="C364" s="9">
        <f>HYPERLINK(_xlfn.CONCAT("https://pubmed.ncbi.nlm.nih.gov/",B364), B364)</f>
        <v>22100606</v>
      </c>
      <c r="D364" s="10" t="s">
        <v>238</v>
      </c>
      <c r="E364" s="8" t="s">
        <v>1084</v>
      </c>
      <c r="F364" s="8" t="str">
        <f>IF(COUNTIF('Healthy (TIAB)'!A505:A1399, B364) &gt; 0, "Yes", "No")</f>
        <v>No</v>
      </c>
    </row>
    <row r="365" spans="1:6" ht="32" x14ac:dyDescent="0.2">
      <c r="A365" s="8">
        <v>2013</v>
      </c>
      <c r="B365" s="8">
        <v>23807924</v>
      </c>
      <c r="C365" s="9">
        <f>HYPERLINK(_xlfn.CONCAT("https://pubmed.ncbi.nlm.nih.gov/",B365), B365)</f>
        <v>23807924</v>
      </c>
      <c r="D365" s="10" t="s">
        <v>1204</v>
      </c>
      <c r="E365" s="8" t="s">
        <v>851</v>
      </c>
      <c r="F365" s="8" t="str">
        <f>IF(COUNTIF('Healthy (TIAB)'!A508:A1402, B365) &gt; 0, "Yes", "No")</f>
        <v>No</v>
      </c>
    </row>
    <row r="366" spans="1:6" ht="32" x14ac:dyDescent="0.2">
      <c r="A366" s="8">
        <v>2013</v>
      </c>
      <c r="B366" s="8">
        <v>23328126</v>
      </c>
      <c r="C366" s="9">
        <f>HYPERLINK(_xlfn.CONCAT("https://pubmed.ncbi.nlm.nih.gov/",B366), B366)</f>
        <v>23328126</v>
      </c>
      <c r="D366" s="10" t="s">
        <v>1205</v>
      </c>
      <c r="E366" s="8" t="s">
        <v>845</v>
      </c>
      <c r="F366" s="8" t="str">
        <f>IF(COUNTIF('Healthy (TIAB)'!A514:A1408, B366) &gt; 0, "Yes", "No")</f>
        <v>No</v>
      </c>
    </row>
    <row r="367" spans="1:6" ht="32" x14ac:dyDescent="0.2">
      <c r="A367" s="8">
        <v>2013</v>
      </c>
      <c r="B367" s="8">
        <v>24067797</v>
      </c>
      <c r="C367" s="9">
        <f>HYPERLINK(_xlfn.CONCAT("https://pubmed.ncbi.nlm.nih.gov/",B367), B367)</f>
        <v>24067797</v>
      </c>
      <c r="D367" s="10" t="s">
        <v>1674</v>
      </c>
      <c r="E367" s="8" t="s">
        <v>856</v>
      </c>
      <c r="F367" s="8" t="str">
        <f>IF(COUNTIF('Healthy (TIAB)'!A520:A1414, B367) &gt; 0, "Yes", "No")</f>
        <v>No</v>
      </c>
    </row>
    <row r="368" spans="1:6" ht="48" x14ac:dyDescent="0.2">
      <c r="A368" s="8">
        <v>2013</v>
      </c>
      <c r="B368" s="8">
        <v>23725919</v>
      </c>
      <c r="C368" s="9">
        <f>HYPERLINK(_xlfn.CONCAT("https://pubmed.ncbi.nlm.nih.gov/",B368), B368)</f>
        <v>23725919</v>
      </c>
      <c r="D368" s="10" t="s">
        <v>1206</v>
      </c>
      <c r="E368" s="8" t="s">
        <v>845</v>
      </c>
      <c r="F368" s="8" t="str">
        <f>IF(COUNTIF('Healthy (TIAB)'!A523:A1417, B368) &gt; 0, "Yes", "No")</f>
        <v>No</v>
      </c>
    </row>
    <row r="369" spans="1:6" ht="32" x14ac:dyDescent="0.2">
      <c r="A369" s="8">
        <v>2013</v>
      </c>
      <c r="B369" s="8">
        <v>22748805</v>
      </c>
      <c r="C369" s="9">
        <f>HYPERLINK(_xlfn.CONCAT("https://pubmed.ncbi.nlm.nih.gov/",B369), B369)</f>
        <v>22748805</v>
      </c>
      <c r="D369" s="10" t="s">
        <v>144</v>
      </c>
      <c r="E369" s="8" t="s">
        <v>851</v>
      </c>
      <c r="F369" s="8" t="str">
        <f>IF(COUNTIF('Healthy (TIAB)'!A577:A1471, B369) &gt; 0, "Yes", "No")</f>
        <v>No</v>
      </c>
    </row>
    <row r="370" spans="1:6" ht="32" x14ac:dyDescent="0.2">
      <c r="A370" s="8">
        <v>2013</v>
      </c>
      <c r="B370" s="8">
        <v>23697585</v>
      </c>
      <c r="C370" s="9">
        <f>HYPERLINK(_xlfn.CONCAT("https://pubmed.ncbi.nlm.nih.gov/",B370), B370)</f>
        <v>23697585</v>
      </c>
      <c r="D370" s="10" t="s">
        <v>1207</v>
      </c>
      <c r="E370" s="8" t="s">
        <v>845</v>
      </c>
      <c r="F370" s="8" t="str">
        <f>IF(COUNTIF('Healthy (TIAB)'!A618:A1512, B370) &gt; 0, "Yes", "No")</f>
        <v>No</v>
      </c>
    </row>
    <row r="371" spans="1:6" ht="32" x14ac:dyDescent="0.2">
      <c r="A371" s="8">
        <v>2013</v>
      </c>
      <c r="B371" s="8">
        <v>23275364</v>
      </c>
      <c r="C371" s="9">
        <f>HYPERLINK(_xlfn.CONCAT("https://pubmed.ncbi.nlm.nih.gov/",B371), B371)</f>
        <v>23275364</v>
      </c>
      <c r="D371" s="10" t="s">
        <v>1208</v>
      </c>
      <c r="E371" s="8" t="s">
        <v>887</v>
      </c>
      <c r="F371" s="8" t="str">
        <f>IF(COUNTIF('Healthy (TIAB)'!A649:A1543, B371) &gt; 0, "Yes", "No")</f>
        <v>No</v>
      </c>
    </row>
    <row r="372" spans="1:6" ht="32" x14ac:dyDescent="0.2">
      <c r="A372" s="8">
        <v>2013</v>
      </c>
      <c r="B372" s="8">
        <v>24314359</v>
      </c>
      <c r="C372" s="9">
        <f>HYPERLINK(_xlfn.CONCAT("https://pubmed.ncbi.nlm.nih.gov/",B372), B372)</f>
        <v>24314359</v>
      </c>
      <c r="D372" s="10" t="s">
        <v>1209</v>
      </c>
      <c r="E372" s="8" t="s">
        <v>938</v>
      </c>
      <c r="F372" s="8" t="str">
        <f>IF(COUNTIF('Healthy (TIAB)'!A675:A1569, B372) &gt; 0, "Yes", "No")</f>
        <v>No</v>
      </c>
    </row>
    <row r="373" spans="1:6" ht="48" x14ac:dyDescent="0.2">
      <c r="A373" s="8">
        <v>2013</v>
      </c>
      <c r="B373" s="8">
        <v>22302614</v>
      </c>
      <c r="C373" s="9">
        <f>HYPERLINK(_xlfn.CONCAT("https://pubmed.ncbi.nlm.nih.gov/",B373), B373)</f>
        <v>22302614</v>
      </c>
      <c r="D373" s="10" t="s">
        <v>1210</v>
      </c>
      <c r="E373" s="8" t="s">
        <v>853</v>
      </c>
      <c r="F373" s="8" t="str">
        <f>IF(COUNTIF('Healthy (TIAB)'!A693:A1587, B373) &gt; 0, "Yes", "No")</f>
        <v>No</v>
      </c>
    </row>
    <row r="374" spans="1:6" ht="16" x14ac:dyDescent="0.2">
      <c r="A374" s="8">
        <v>2013</v>
      </c>
      <c r="B374" s="8">
        <v>23522836</v>
      </c>
      <c r="C374" s="9">
        <f>HYPERLINK(_xlfn.CONCAT("https://pubmed.ncbi.nlm.nih.gov/",B374), B374)</f>
        <v>23522836</v>
      </c>
      <c r="D374" s="10" t="s">
        <v>147</v>
      </c>
      <c r="E374" s="8" t="s">
        <v>856</v>
      </c>
      <c r="F374" s="8" t="str">
        <f>IF(COUNTIF('Healthy (TIAB)'!A760:A1654, B374) &gt; 0, "Yes", "No")</f>
        <v>No</v>
      </c>
    </row>
    <row r="375" spans="1:6" ht="32" x14ac:dyDescent="0.2">
      <c r="A375" s="8">
        <v>2013</v>
      </c>
      <c r="B375" s="8">
        <v>23396496</v>
      </c>
      <c r="C375" s="9">
        <f>HYPERLINK(_xlfn.CONCAT("https://pubmed.ncbi.nlm.nih.gov/",B375), B375)</f>
        <v>23396496</v>
      </c>
      <c r="D375" s="10" t="s">
        <v>1211</v>
      </c>
      <c r="E375" s="8" t="s">
        <v>851</v>
      </c>
      <c r="F375" s="8" t="str">
        <f>IF(COUNTIF('Healthy (TIAB)'!A782:A1676, B375) &gt; 0, "Yes", "No")</f>
        <v>No</v>
      </c>
    </row>
    <row r="376" spans="1:6" ht="32" x14ac:dyDescent="0.2">
      <c r="A376" s="8">
        <v>2012</v>
      </c>
      <c r="B376" s="8">
        <v>22078981</v>
      </c>
      <c r="C376" s="9">
        <f>HYPERLINK(_xlfn.CONCAT("https://pubmed.ncbi.nlm.nih.gov/",B376), B376)</f>
        <v>22078981</v>
      </c>
      <c r="D376" s="10" t="s">
        <v>1212</v>
      </c>
      <c r="E376" s="8" t="s">
        <v>856</v>
      </c>
      <c r="F376" s="8" t="str">
        <f>IF(COUNTIF('Healthy (TIAB)'!A17:A911, B376) &gt; 0, "Yes", "No")</f>
        <v>No</v>
      </c>
    </row>
    <row r="377" spans="1:6" ht="16" x14ac:dyDescent="0.2">
      <c r="A377" s="8">
        <v>2012</v>
      </c>
      <c r="B377" s="8">
        <v>23183517</v>
      </c>
      <c r="C377" s="9">
        <f>HYPERLINK(_xlfn.CONCAT("https://pubmed.ncbi.nlm.nih.gov/",B377), B377)</f>
        <v>23183517</v>
      </c>
      <c r="D377" s="10" t="s">
        <v>1213</v>
      </c>
      <c r="E377" s="8" t="s">
        <v>887</v>
      </c>
      <c r="F377" s="8" t="str">
        <f>IF(COUNTIF('Healthy (TIAB)'!A35:A929, B377) &gt; 0, "Yes", "No")</f>
        <v>No</v>
      </c>
    </row>
    <row r="378" spans="1:6" ht="32" x14ac:dyDescent="0.2">
      <c r="A378" s="8">
        <v>2012</v>
      </c>
      <c r="B378" s="8">
        <v>25191544</v>
      </c>
      <c r="C378" s="9">
        <f>HYPERLINK(_xlfn.CONCAT("https://pubmed.ncbi.nlm.nih.gov/",B378), B378)</f>
        <v>25191544</v>
      </c>
      <c r="D378" s="10" t="s">
        <v>1214</v>
      </c>
      <c r="E378" s="8" t="s">
        <v>1215</v>
      </c>
      <c r="F378" s="8" t="str">
        <f>IF(COUNTIF('Healthy (TIAB)'!A40:A934, B378) &gt; 0, "Yes", "No")</f>
        <v>No</v>
      </c>
    </row>
    <row r="379" spans="1:6" ht="32" x14ac:dyDescent="0.2">
      <c r="A379" s="8">
        <v>2012</v>
      </c>
      <c r="B379" s="8">
        <v>22924372</v>
      </c>
      <c r="C379" s="9">
        <f>HYPERLINK(_xlfn.CONCAT("https://pubmed.ncbi.nlm.nih.gov/",B379), B379)</f>
        <v>22924372</v>
      </c>
      <c r="D379" s="10" t="s">
        <v>1612</v>
      </c>
      <c r="E379" s="8" t="s">
        <v>856</v>
      </c>
      <c r="F379" s="8" t="str">
        <f>IF(COUNTIF('Healthy (TIAB)'!A48:A942, B379) &gt; 0, "Yes", "No")</f>
        <v>No</v>
      </c>
    </row>
    <row r="380" spans="1:6" ht="32" x14ac:dyDescent="0.2">
      <c r="A380" s="8">
        <v>2012</v>
      </c>
      <c r="B380" s="8">
        <v>23312052</v>
      </c>
      <c r="C380" s="9">
        <f>HYPERLINK(_xlfn.CONCAT("https://pubmed.ncbi.nlm.nih.gov/",B380), B380)</f>
        <v>23312052</v>
      </c>
      <c r="D380" s="10" t="s">
        <v>1216</v>
      </c>
      <c r="E380" s="8" t="s">
        <v>845</v>
      </c>
      <c r="F380" s="8" t="str">
        <f>IF(COUNTIF('Healthy (TIAB)'!A49:A943, B380) &gt; 0, "Yes", "No")</f>
        <v>No</v>
      </c>
    </row>
    <row r="381" spans="1:6" ht="32" x14ac:dyDescent="0.2">
      <c r="A381" s="8">
        <v>2012</v>
      </c>
      <c r="B381" s="8">
        <v>22912426</v>
      </c>
      <c r="C381" s="9">
        <f>HYPERLINK(_xlfn.CONCAT("https://pubmed.ncbi.nlm.nih.gov/",B381), B381)</f>
        <v>22912426</v>
      </c>
      <c r="D381" s="10" t="s">
        <v>1218</v>
      </c>
      <c r="E381" s="8" t="s">
        <v>856</v>
      </c>
      <c r="F381" s="8" t="str">
        <f>IF(COUNTIF('Healthy (TIAB)'!A89:A983, B381) &gt; 0, "Yes", "No")</f>
        <v>No</v>
      </c>
    </row>
    <row r="382" spans="1:6" ht="32" x14ac:dyDescent="0.2">
      <c r="A382" s="8">
        <v>2012</v>
      </c>
      <c r="B382" s="8">
        <v>22819432</v>
      </c>
      <c r="C382" s="9">
        <f>HYPERLINK(_xlfn.CONCAT("https://pubmed.ncbi.nlm.nih.gov/",B382), B382)</f>
        <v>22819432</v>
      </c>
      <c r="D382" s="10" t="s">
        <v>1219</v>
      </c>
      <c r="E382" s="8" t="s">
        <v>845</v>
      </c>
      <c r="F382" s="8" t="str">
        <f>IF(COUNTIF('Healthy (TIAB)'!A113:A1007, B382) &gt; 0, "Yes", "No")</f>
        <v>No</v>
      </c>
    </row>
    <row r="383" spans="1:6" ht="32" x14ac:dyDescent="0.2">
      <c r="A383" s="8">
        <v>2012</v>
      </c>
      <c r="B383" s="8">
        <v>22739369</v>
      </c>
      <c r="C383" s="9">
        <f>HYPERLINK(_xlfn.CONCAT("https://pubmed.ncbi.nlm.nih.gov/",B383), B383)</f>
        <v>22739369</v>
      </c>
      <c r="D383" s="10" t="s">
        <v>143</v>
      </c>
      <c r="E383" s="8" t="s">
        <v>887</v>
      </c>
      <c r="F383" s="8" t="str">
        <f>IF(COUNTIF('Healthy (TIAB)'!A130:A1024, B383) &gt; 0, "Yes", "No")</f>
        <v>Yes</v>
      </c>
    </row>
    <row r="384" spans="1:6" ht="16" x14ac:dyDescent="0.2">
      <c r="A384" s="8">
        <v>2012</v>
      </c>
      <c r="B384" s="8">
        <v>22686415</v>
      </c>
      <c r="C384" s="9">
        <f>HYPERLINK(_xlfn.CONCAT("https://pubmed.ncbi.nlm.nih.gov/",B384), B384)</f>
        <v>22686415</v>
      </c>
      <c r="D384" s="10" t="s">
        <v>1220</v>
      </c>
      <c r="E384" s="8" t="s">
        <v>1221</v>
      </c>
      <c r="F384" s="8" t="str">
        <f>IF(COUNTIF('Healthy (TIAB)'!A145:A1039, B384) &gt; 0, "Yes", "No")</f>
        <v>No</v>
      </c>
    </row>
    <row r="385" spans="1:6" ht="32" x14ac:dyDescent="0.2">
      <c r="A385" s="8">
        <v>2012</v>
      </c>
      <c r="B385" s="8">
        <v>22661243</v>
      </c>
      <c r="C385" s="9">
        <f>HYPERLINK(_xlfn.CONCAT("https://pubmed.ncbi.nlm.nih.gov/",B385), B385)</f>
        <v>22661243</v>
      </c>
      <c r="D385" s="10" t="s">
        <v>1224</v>
      </c>
      <c r="E385" s="8" t="s">
        <v>1034</v>
      </c>
      <c r="F385" s="8" t="str">
        <f>IF(COUNTIF('Healthy (TIAB)'!A259:A1153, B385) &gt; 0, "Yes", "No")</f>
        <v>No</v>
      </c>
    </row>
    <row r="386" spans="1:6" ht="32" x14ac:dyDescent="0.2">
      <c r="A386" s="8">
        <v>2012</v>
      </c>
      <c r="B386" s="8">
        <v>21870979</v>
      </c>
      <c r="C386" s="9">
        <f>HYPERLINK(_xlfn.CONCAT("https://pubmed.ncbi.nlm.nih.gov/",B386), B386)</f>
        <v>21870979</v>
      </c>
      <c r="D386" s="10" t="s">
        <v>1226</v>
      </c>
      <c r="E386" s="8" t="s">
        <v>850</v>
      </c>
      <c r="F386" s="8" t="str">
        <f>IF(COUNTIF('Healthy (TIAB)'!A264:A1158, B386) &gt; 0, "Yes", "No")</f>
        <v>No</v>
      </c>
    </row>
    <row r="387" spans="1:6" ht="32" x14ac:dyDescent="0.2">
      <c r="A387" s="8">
        <v>2012</v>
      </c>
      <c r="B387" s="8">
        <v>22595386</v>
      </c>
      <c r="C387" s="9">
        <f>HYPERLINK(_xlfn.CONCAT("https://pubmed.ncbi.nlm.nih.gov/",B387), B387)</f>
        <v>22595386</v>
      </c>
      <c r="D387" s="10" t="s">
        <v>1227</v>
      </c>
      <c r="E387" s="8" t="s">
        <v>851</v>
      </c>
      <c r="F387" s="8" t="str">
        <f>IF(COUNTIF('Healthy (TIAB)'!A266:A1160, B387) &gt; 0, "Yes", "No")</f>
        <v>No</v>
      </c>
    </row>
    <row r="388" spans="1:6" ht="32" x14ac:dyDescent="0.2">
      <c r="A388" s="8">
        <v>2012</v>
      </c>
      <c r="B388" s="8">
        <v>22153696</v>
      </c>
      <c r="C388" s="9">
        <f>HYPERLINK(_xlfn.CONCAT("https://pubmed.ncbi.nlm.nih.gov/",B388), B388)</f>
        <v>22153696</v>
      </c>
      <c r="D388" s="10" t="s">
        <v>1228</v>
      </c>
      <c r="E388" s="8" t="s">
        <v>966</v>
      </c>
      <c r="F388" s="8" t="str">
        <f>IF(COUNTIF('Healthy (TIAB)'!A377:A1271, B388) &gt; 0, "Yes", "No")</f>
        <v>No</v>
      </c>
    </row>
    <row r="389" spans="1:6" ht="48" x14ac:dyDescent="0.2">
      <c r="A389" s="8">
        <v>2012</v>
      </c>
      <c r="B389" s="8">
        <v>21429719</v>
      </c>
      <c r="C389" s="9">
        <f>HYPERLINK(_xlfn.CONCAT("https://pubmed.ncbi.nlm.nih.gov/",B389), B389)</f>
        <v>21429719</v>
      </c>
      <c r="D389" s="10" t="s">
        <v>1229</v>
      </c>
      <c r="E389" s="8" t="s">
        <v>887</v>
      </c>
      <c r="F389" s="8" t="str">
        <f>IF(COUNTIF('Healthy (TIAB)'!A403:A1297, B389) &gt; 0, "Yes", "No")</f>
        <v>No</v>
      </c>
    </row>
    <row r="390" spans="1:6" ht="32" x14ac:dyDescent="0.2">
      <c r="A390" s="8">
        <v>2012</v>
      </c>
      <c r="B390" s="8">
        <v>21917191</v>
      </c>
      <c r="C390" s="9">
        <f>HYPERLINK(_xlfn.CONCAT("https://pubmed.ncbi.nlm.nih.gov/",B390), B390)</f>
        <v>21917191</v>
      </c>
      <c r="D390" s="10" t="s">
        <v>372</v>
      </c>
      <c r="E390" s="8" t="s">
        <v>1046</v>
      </c>
      <c r="F390" s="8" t="str">
        <f>IF(COUNTIF('Healthy (TIAB)'!A412:A1306, B390) &gt; 0, "Yes", "No")</f>
        <v>No</v>
      </c>
    </row>
    <row r="391" spans="1:6" ht="32" x14ac:dyDescent="0.2">
      <c r="A391" s="8">
        <v>2012</v>
      </c>
      <c r="B391" s="8">
        <v>22260859</v>
      </c>
      <c r="C391" s="9">
        <f>HYPERLINK(_xlfn.CONCAT("https://pubmed.ncbi.nlm.nih.gov/",B391), B391)</f>
        <v>22260859</v>
      </c>
      <c r="D391" s="10" t="s">
        <v>1230</v>
      </c>
      <c r="E391" s="8" t="s">
        <v>887</v>
      </c>
      <c r="F391" s="8" t="str">
        <f>IF(COUNTIF('Healthy (TIAB)'!A416:A1310, B391) &gt; 0, "Yes", "No")</f>
        <v>No</v>
      </c>
    </row>
    <row r="392" spans="1:6" ht="32" x14ac:dyDescent="0.2">
      <c r="A392" s="8">
        <v>2012</v>
      </c>
      <c r="B392" s="8">
        <v>22221492</v>
      </c>
      <c r="C392" s="9">
        <f>HYPERLINK(_xlfn.CONCAT("https://pubmed.ncbi.nlm.nih.gov/",B392), B392)</f>
        <v>22221492</v>
      </c>
      <c r="D392" s="10" t="s">
        <v>1231</v>
      </c>
      <c r="E392" s="8" t="s">
        <v>851</v>
      </c>
      <c r="F392" s="8" t="str">
        <f>IF(COUNTIF('Healthy (TIAB)'!A418:A1312, B392) &gt; 0, "Yes", "No")</f>
        <v>No</v>
      </c>
    </row>
    <row r="393" spans="1:6" ht="32" x14ac:dyDescent="0.2">
      <c r="A393" s="8">
        <v>2012</v>
      </c>
      <c r="B393" s="8">
        <v>22431864</v>
      </c>
      <c r="C393" s="9">
        <f>HYPERLINK(_xlfn.CONCAT("https://pubmed.ncbi.nlm.nih.gov/",B393), B393)</f>
        <v>22431864</v>
      </c>
      <c r="D393" s="10" t="s">
        <v>1232</v>
      </c>
      <c r="E393" s="8" t="s">
        <v>856</v>
      </c>
      <c r="F393" s="8" t="str">
        <f>IF(COUNTIF('Healthy (TIAB)'!A425:A1319, B393) &gt; 0, "Yes", "No")</f>
        <v>No</v>
      </c>
    </row>
    <row r="394" spans="1:6" ht="32" x14ac:dyDescent="0.2">
      <c r="A394" s="8">
        <v>2012</v>
      </c>
      <c r="B394" s="8">
        <v>22472183</v>
      </c>
      <c r="C394" s="9">
        <f>HYPERLINK(_xlfn.CONCAT("https://pubmed.ncbi.nlm.nih.gov/",B394), B394)</f>
        <v>22472183</v>
      </c>
      <c r="D394" s="10" t="s">
        <v>142</v>
      </c>
      <c r="E394" s="8" t="s">
        <v>899</v>
      </c>
      <c r="F394" s="8" t="str">
        <f>IF(COUNTIF('Healthy (TIAB)'!A427:A1321, B394) &gt; 0, "Yes", "No")</f>
        <v>No</v>
      </c>
    </row>
    <row r="395" spans="1:6" ht="32" x14ac:dyDescent="0.2">
      <c r="A395" s="8">
        <v>2012</v>
      </c>
      <c r="B395" s="8">
        <v>23034965</v>
      </c>
      <c r="C395" s="9">
        <f>HYPERLINK(_xlfn.CONCAT("https://pubmed.ncbi.nlm.nih.gov/",B395), B395)</f>
        <v>23034965</v>
      </c>
      <c r="D395" s="10" t="s">
        <v>1233</v>
      </c>
      <c r="E395" s="8" t="s">
        <v>851</v>
      </c>
      <c r="F395" s="8" t="str">
        <f>IF(COUNTIF('Healthy (TIAB)'!A429:A1323, B395) &gt; 0, "Yes", "No")</f>
        <v>No</v>
      </c>
    </row>
    <row r="396" spans="1:6" ht="32" x14ac:dyDescent="0.2">
      <c r="A396" s="8">
        <v>2012</v>
      </c>
      <c r="B396" s="8">
        <v>22569435</v>
      </c>
      <c r="C396" s="9">
        <f>HYPERLINK(_xlfn.CONCAT("https://pubmed.ncbi.nlm.nih.gov/",B396), B396)</f>
        <v>22569435</v>
      </c>
      <c r="D396" s="10" t="s">
        <v>1234</v>
      </c>
      <c r="E396" s="8" t="s">
        <v>966</v>
      </c>
      <c r="F396" s="8" t="str">
        <f>IF(COUNTIF('Healthy (TIAB)'!A432:A1326, B396) &gt; 0, "Yes", "No")</f>
        <v>No</v>
      </c>
    </row>
    <row r="397" spans="1:6" ht="32" x14ac:dyDescent="0.2">
      <c r="A397" s="8">
        <v>2012</v>
      </c>
      <c r="B397" s="8">
        <v>22623389</v>
      </c>
      <c r="C397" s="9">
        <f>HYPERLINK(_xlfn.CONCAT("https://pubmed.ncbi.nlm.nih.gov/",B397), B397)</f>
        <v>22623389</v>
      </c>
      <c r="D397" s="10" t="s">
        <v>1235</v>
      </c>
      <c r="E397" s="8" t="s">
        <v>1236</v>
      </c>
      <c r="F397" s="8" t="str">
        <f>IF(COUNTIF('Healthy (TIAB)'!A434:A1328, B397) &gt; 0, "Yes", "No")</f>
        <v>No</v>
      </c>
    </row>
    <row r="398" spans="1:6" ht="48" x14ac:dyDescent="0.2">
      <c r="A398" s="8">
        <v>2012</v>
      </c>
      <c r="B398" s="8">
        <v>23312051</v>
      </c>
      <c r="C398" s="9">
        <f>HYPERLINK(_xlfn.CONCAT("https://pubmed.ncbi.nlm.nih.gov/",B398), B398)</f>
        <v>23312051</v>
      </c>
      <c r="D398" s="10" t="s">
        <v>1237</v>
      </c>
      <c r="E398" s="8" t="s">
        <v>853</v>
      </c>
      <c r="F398" s="8" t="str">
        <f>IF(COUNTIF('Healthy (TIAB)'!A439:A1333, B398) &gt; 0, "Yes", "No")</f>
        <v>No</v>
      </c>
    </row>
    <row r="399" spans="1:6" ht="32" x14ac:dyDescent="0.2">
      <c r="A399" s="8">
        <v>2012</v>
      </c>
      <c r="B399" s="8">
        <v>22901557</v>
      </c>
      <c r="C399" s="9">
        <f>HYPERLINK(_xlfn.CONCAT("https://pubmed.ncbi.nlm.nih.gov/",B399), B399)</f>
        <v>22901557</v>
      </c>
      <c r="D399" s="10" t="s">
        <v>1238</v>
      </c>
      <c r="E399" s="8" t="s">
        <v>853</v>
      </c>
      <c r="F399" s="8" t="str">
        <f>IF(COUNTIF('Healthy (TIAB)'!A453:A1347, B399) &gt; 0, "Yes", "No")</f>
        <v>No</v>
      </c>
    </row>
    <row r="400" spans="1:6" ht="32" x14ac:dyDescent="0.2">
      <c r="A400" s="8">
        <v>2012</v>
      </c>
      <c r="B400" s="8">
        <v>22136711</v>
      </c>
      <c r="C400" s="9">
        <f>HYPERLINK(_xlfn.CONCAT("https://pubmed.ncbi.nlm.nih.gov/",B400), B400)</f>
        <v>22136711</v>
      </c>
      <c r="D400" s="10" t="s">
        <v>275</v>
      </c>
      <c r="E400" s="8" t="s">
        <v>1046</v>
      </c>
      <c r="F400" s="8" t="str">
        <f>IF(COUNTIF('Healthy (TIAB)'!A461:A1355, B400) &gt; 0, "Yes", "No")</f>
        <v>No</v>
      </c>
    </row>
    <row r="401" spans="1:6" ht="32" x14ac:dyDescent="0.2">
      <c r="A401" s="8">
        <v>2012</v>
      </c>
      <c r="B401" s="8">
        <v>23134888</v>
      </c>
      <c r="C401" s="9">
        <f>HYPERLINK(_xlfn.CONCAT("https://pubmed.ncbi.nlm.nih.gov/",B401), B401)</f>
        <v>23134888</v>
      </c>
      <c r="D401" s="10" t="s">
        <v>1239</v>
      </c>
      <c r="E401" s="8" t="s">
        <v>851</v>
      </c>
      <c r="F401" s="8" t="str">
        <f>IF(COUNTIF('Healthy (TIAB)'!A463:A1357, B401) &gt; 0, "Yes", "No")</f>
        <v>No</v>
      </c>
    </row>
    <row r="402" spans="1:6" ht="32" x14ac:dyDescent="0.2">
      <c r="A402" s="8">
        <v>2012</v>
      </c>
      <c r="B402" s="8">
        <v>23351198</v>
      </c>
      <c r="C402" s="9">
        <f>HYPERLINK(_xlfn.CONCAT("https://pubmed.ncbi.nlm.nih.gov/",B402), B402)</f>
        <v>23351198</v>
      </c>
      <c r="D402" s="10" t="s">
        <v>1240</v>
      </c>
      <c r="E402" s="8" t="s">
        <v>887</v>
      </c>
      <c r="F402" s="8" t="str">
        <f>IF(COUNTIF('Healthy (TIAB)'!A472:A1366, B402) &gt; 0, "Yes", "No")</f>
        <v>No</v>
      </c>
    </row>
    <row r="403" spans="1:6" ht="16" x14ac:dyDescent="0.2">
      <c r="A403" s="8">
        <v>2012</v>
      </c>
      <c r="B403" s="8">
        <v>22978374</v>
      </c>
      <c r="C403" s="9">
        <f>HYPERLINK(_xlfn.CONCAT("https://pubmed.ncbi.nlm.nih.gov/",B403), B403)</f>
        <v>22978374</v>
      </c>
      <c r="D403" s="10" t="s">
        <v>1241</v>
      </c>
      <c r="E403" s="8" t="s">
        <v>1242</v>
      </c>
      <c r="F403" s="8" t="str">
        <f>IF(COUNTIF('Healthy (TIAB)'!A479:A1373, B403) &gt; 0, "Yes", "No")</f>
        <v>No</v>
      </c>
    </row>
    <row r="404" spans="1:6" ht="32" x14ac:dyDescent="0.2">
      <c r="A404" s="8">
        <v>2012</v>
      </c>
      <c r="B404" s="8">
        <v>23529988</v>
      </c>
      <c r="C404" s="9">
        <f>HYPERLINK(_xlfn.CONCAT("https://pubmed.ncbi.nlm.nih.gov/",B404), B404)</f>
        <v>23529988</v>
      </c>
      <c r="D404" s="10" t="s">
        <v>1670</v>
      </c>
      <c r="E404" s="8" t="s">
        <v>1002</v>
      </c>
      <c r="F404" s="8" t="str">
        <f>IF(COUNTIF('Healthy (TIAB)'!A480:A1374, B404) &gt; 0, "Yes", "No")</f>
        <v>No</v>
      </c>
    </row>
    <row r="405" spans="1:6" ht="32" x14ac:dyDescent="0.2">
      <c r="A405" s="8">
        <v>2012</v>
      </c>
      <c r="B405" s="8">
        <v>24688934</v>
      </c>
      <c r="C405" s="9">
        <f>HYPERLINK(_xlfn.CONCAT("https://pubmed.ncbi.nlm.nih.gov/",B405), B405)</f>
        <v>24688934</v>
      </c>
      <c r="D405" s="10" t="s">
        <v>1243</v>
      </c>
      <c r="E405" s="8" t="s">
        <v>851</v>
      </c>
      <c r="F405" s="8" t="str">
        <f>IF(COUNTIF('Healthy (TIAB)'!A481:A1375, B405) &gt; 0, "Yes", "No")</f>
        <v>No</v>
      </c>
    </row>
    <row r="406" spans="1:6" ht="32" x14ac:dyDescent="0.2">
      <c r="A406" s="8">
        <v>2012</v>
      </c>
      <c r="B406" s="8">
        <v>22536073</v>
      </c>
      <c r="C406" s="9">
        <f>HYPERLINK(_xlfn.CONCAT("https://pubmed.ncbi.nlm.nih.gov/",B406), B406)</f>
        <v>22536073</v>
      </c>
      <c r="D406" s="10" t="s">
        <v>1244</v>
      </c>
      <c r="E406" s="8" t="s">
        <v>853</v>
      </c>
      <c r="F406" s="8" t="str">
        <f>IF(COUNTIF('Healthy (TIAB)'!A487:A1381, B406) &gt; 0, "Yes", "No")</f>
        <v>No</v>
      </c>
    </row>
    <row r="407" spans="1:6" ht="32" x14ac:dyDescent="0.2">
      <c r="A407" s="8">
        <v>2012</v>
      </c>
      <c r="B407" s="8">
        <v>22929118</v>
      </c>
      <c r="C407" s="9">
        <f>HYPERLINK(_xlfn.CONCAT("https://pubmed.ncbi.nlm.nih.gov/",B407), B407)</f>
        <v>22929118</v>
      </c>
      <c r="D407" s="10" t="s">
        <v>1245</v>
      </c>
      <c r="E407" s="8" t="s">
        <v>845</v>
      </c>
      <c r="F407" s="8" t="str">
        <f>IF(COUNTIF('Healthy (TIAB)'!A496:A1390, B407) &gt; 0, "Yes", "No")</f>
        <v>No</v>
      </c>
    </row>
    <row r="408" spans="1:6" ht="48" x14ac:dyDescent="0.2">
      <c r="A408" s="8">
        <v>2012</v>
      </c>
      <c r="B408" s="8">
        <v>22186099</v>
      </c>
      <c r="C408" s="9">
        <f>HYPERLINK(_xlfn.CONCAT("https://pubmed.ncbi.nlm.nih.gov/",B408), B408)</f>
        <v>22186099</v>
      </c>
      <c r="D408" s="10" t="s">
        <v>1246</v>
      </c>
      <c r="E408" s="8" t="s">
        <v>977</v>
      </c>
      <c r="F408" s="8" t="str">
        <f>IF(COUNTIF('Healthy (TIAB)'!A510:A1404, B408) &gt; 0, "Yes", "No")</f>
        <v>No</v>
      </c>
    </row>
    <row r="409" spans="1:6" ht="32" x14ac:dyDescent="0.2">
      <c r="A409" s="8">
        <v>2012</v>
      </c>
      <c r="B409" s="8">
        <v>23017309</v>
      </c>
      <c r="C409" s="9">
        <f>HYPERLINK(_xlfn.CONCAT("https://pubmed.ncbi.nlm.nih.gov/",B409), B409)</f>
        <v>23017309</v>
      </c>
      <c r="D409" s="10" t="s">
        <v>1247</v>
      </c>
      <c r="E409" s="8" t="s">
        <v>851</v>
      </c>
      <c r="F409" s="8" t="str">
        <f>IF(COUNTIF('Healthy (TIAB)'!A525:A1419, B409) &gt; 0, "Yes", "No")</f>
        <v>No</v>
      </c>
    </row>
    <row r="410" spans="1:6" ht="32" x14ac:dyDescent="0.2">
      <c r="A410" s="8">
        <v>2012</v>
      </c>
      <c r="B410" s="8">
        <v>23209576</v>
      </c>
      <c r="C410" s="9">
        <f>HYPERLINK(_xlfn.CONCAT("https://pubmed.ncbi.nlm.nih.gov/",B410), B410)</f>
        <v>23209576</v>
      </c>
      <c r="D410" s="10" t="s">
        <v>1248</v>
      </c>
      <c r="E410" s="8" t="s">
        <v>845</v>
      </c>
      <c r="F410" s="8" t="str">
        <f>IF(COUNTIF('Healthy (TIAB)'!A555:A1449, B410) &gt; 0, "Yes", "No")</f>
        <v>No</v>
      </c>
    </row>
    <row r="411" spans="1:6" ht="32" x14ac:dyDescent="0.2">
      <c r="A411" s="8">
        <v>2012</v>
      </c>
      <c r="B411" s="8">
        <v>23326753</v>
      </c>
      <c r="C411" s="9">
        <f>HYPERLINK(_xlfn.CONCAT("https://pubmed.ncbi.nlm.nih.gov/",B411), B411)</f>
        <v>23326753</v>
      </c>
      <c r="D411" s="10" t="s">
        <v>1250</v>
      </c>
      <c r="E411" s="8" t="s">
        <v>856</v>
      </c>
      <c r="F411" s="8" t="str">
        <f>IF(COUNTIF('Healthy (TIAB)'!A590:A1484, B411) &gt; 0, "Yes", "No")</f>
        <v>No</v>
      </c>
    </row>
    <row r="412" spans="1:6" ht="32" x14ac:dyDescent="0.2">
      <c r="A412" s="8">
        <v>2012</v>
      </c>
      <c r="B412" s="8">
        <v>22669332</v>
      </c>
      <c r="C412" s="9">
        <f>HYPERLINK(_xlfn.CONCAT("https://pubmed.ncbi.nlm.nih.gov/",B412), B412)</f>
        <v>22669332</v>
      </c>
      <c r="D412" s="10" t="s">
        <v>1251</v>
      </c>
      <c r="E412" s="8" t="s">
        <v>848</v>
      </c>
      <c r="F412" s="8" t="str">
        <f>IF(COUNTIF('Healthy (TIAB)'!A636:A1530, B412) &gt; 0, "Yes", "No")</f>
        <v>No</v>
      </c>
    </row>
    <row r="413" spans="1:6" ht="32" x14ac:dyDescent="0.2">
      <c r="A413" s="8">
        <v>2012</v>
      </c>
      <c r="B413" s="8">
        <v>22314022</v>
      </c>
      <c r="C413" s="9">
        <f>HYPERLINK(_xlfn.CONCAT("https://pubmed.ncbi.nlm.nih.gov/",B413), B413)</f>
        <v>22314022</v>
      </c>
      <c r="D413" s="10" t="s">
        <v>1252</v>
      </c>
      <c r="E413" s="8" t="s">
        <v>893</v>
      </c>
      <c r="F413" s="8" t="str">
        <f>IF(COUNTIF('Healthy (TIAB)'!A650:A1544, B413) &gt; 0, "Yes", "No")</f>
        <v>No</v>
      </c>
    </row>
    <row r="414" spans="1:6" ht="48" x14ac:dyDescent="0.2">
      <c r="A414" s="8">
        <v>2012</v>
      </c>
      <c r="B414" s="8">
        <v>22212377</v>
      </c>
      <c r="C414" s="9">
        <f>HYPERLINK(_xlfn.CONCAT("https://pubmed.ncbi.nlm.nih.gov/",B414), B414)</f>
        <v>22212377</v>
      </c>
      <c r="D414" s="10" t="s">
        <v>1253</v>
      </c>
      <c r="E414" s="8" t="s">
        <v>845</v>
      </c>
      <c r="F414" s="8" t="str">
        <f>IF(COUNTIF('Healthy (TIAB)'!A651:A1545, B414) &gt; 0, "Yes", "No")</f>
        <v>No</v>
      </c>
    </row>
    <row r="415" spans="1:6" ht="32" x14ac:dyDescent="0.2">
      <c r="A415" s="8">
        <v>2012</v>
      </c>
      <c r="B415" s="8">
        <v>22892157</v>
      </c>
      <c r="C415" s="9">
        <f>HYPERLINK(_xlfn.CONCAT("https://pubmed.ncbi.nlm.nih.gov/",B415), B415)</f>
        <v>22892157</v>
      </c>
      <c r="D415" s="10" t="s">
        <v>1254</v>
      </c>
      <c r="E415" s="8" t="s">
        <v>893</v>
      </c>
      <c r="F415" s="8" t="str">
        <f>IF(COUNTIF('Healthy (TIAB)'!A691:A1585, B415) &gt; 0, "Yes", "No")</f>
        <v>No</v>
      </c>
    </row>
    <row r="416" spans="1:6" ht="32" x14ac:dyDescent="0.2">
      <c r="A416" s="8">
        <v>2012</v>
      </c>
      <c r="B416" s="8">
        <v>23241455</v>
      </c>
      <c r="C416" s="9">
        <f>HYPERLINK(_xlfn.CONCAT("https://pubmed.ncbi.nlm.nih.gov/",B416), B416)</f>
        <v>23241455</v>
      </c>
      <c r="D416" s="10" t="s">
        <v>1255</v>
      </c>
      <c r="E416" s="8" t="s">
        <v>845</v>
      </c>
      <c r="F416" s="8" t="str">
        <f>IF(COUNTIF('Healthy (TIAB)'!A696:A1590, B416) &gt; 0, "Yes", "No")</f>
        <v>No</v>
      </c>
    </row>
    <row r="417" spans="1:6" ht="48" x14ac:dyDescent="0.2">
      <c r="A417" s="8">
        <v>2012</v>
      </c>
      <c r="B417" s="8">
        <v>22551950</v>
      </c>
      <c r="C417" s="9">
        <f>HYPERLINK(_xlfn.CONCAT("https://pubmed.ncbi.nlm.nih.gov/",B417), B417)</f>
        <v>22551950</v>
      </c>
      <c r="D417" s="10" t="s">
        <v>1256</v>
      </c>
      <c r="E417" s="8" t="s">
        <v>845</v>
      </c>
      <c r="F417" s="8" t="str">
        <f>IF(COUNTIF('Healthy (TIAB)'!A707:A1601, B417) &gt; 0, "Yes", "No")</f>
        <v>No</v>
      </c>
    </row>
    <row r="418" spans="1:6" ht="32" x14ac:dyDescent="0.2">
      <c r="A418" s="8">
        <v>2012</v>
      </c>
      <c r="B418" s="8">
        <v>22897461</v>
      </c>
      <c r="C418" s="9">
        <f>HYPERLINK(_xlfn.CONCAT("https://pubmed.ncbi.nlm.nih.gov/",B418), B418)</f>
        <v>22897461</v>
      </c>
      <c r="D418" s="10" t="s">
        <v>1257</v>
      </c>
      <c r="E418" s="8" t="s">
        <v>845</v>
      </c>
      <c r="F418" s="8" t="str">
        <f>IF(COUNTIF('Healthy (TIAB)'!A708:A1602, B418) &gt; 0, "Yes", "No")</f>
        <v>No</v>
      </c>
    </row>
    <row r="419" spans="1:6" ht="32" x14ac:dyDescent="0.2">
      <c r="A419" s="8">
        <v>2012</v>
      </c>
      <c r="B419" s="8">
        <v>22035955</v>
      </c>
      <c r="C419" s="9">
        <f>HYPERLINK(_xlfn.CONCAT("https://pubmed.ncbi.nlm.nih.gov/",B419), B419)</f>
        <v>22035955</v>
      </c>
      <c r="D419" s="10" t="s">
        <v>1693</v>
      </c>
      <c r="E419" s="8" t="s">
        <v>899</v>
      </c>
      <c r="F419" s="8" t="str">
        <f>IF(COUNTIF('Healthy (TIAB)'!A742:A1636, B419) &gt; 0, "Yes", "No")</f>
        <v>No</v>
      </c>
    </row>
    <row r="420" spans="1:6" ht="32" x14ac:dyDescent="0.2">
      <c r="A420" s="8">
        <v>2012</v>
      </c>
      <c r="B420" s="8">
        <v>22952598</v>
      </c>
      <c r="C420" s="9">
        <f>HYPERLINK(_xlfn.CONCAT("https://pubmed.ncbi.nlm.nih.gov/",B420), B420)</f>
        <v>22952598</v>
      </c>
      <c r="D420" s="10" t="s">
        <v>145</v>
      </c>
      <c r="E420" s="8" t="s">
        <v>1046</v>
      </c>
      <c r="F420" s="8" t="str">
        <f>IF(COUNTIF('Healthy (TIAB)'!A869:A1763, B420) &gt; 0, "Yes", "No")</f>
        <v>No</v>
      </c>
    </row>
    <row r="421" spans="1:6" ht="32" x14ac:dyDescent="0.2">
      <c r="A421" s="8">
        <v>2011</v>
      </c>
      <c r="B421" s="8">
        <v>22199129</v>
      </c>
      <c r="C421" s="9">
        <f>HYPERLINK(_xlfn.CONCAT("https://pubmed.ncbi.nlm.nih.gov/",B421), B421)</f>
        <v>22199129</v>
      </c>
      <c r="D421" s="10" t="s">
        <v>1258</v>
      </c>
      <c r="E421" s="8" t="s">
        <v>887</v>
      </c>
      <c r="F421" s="8" t="str">
        <f>IF(COUNTIF('Healthy (TIAB)'!A14:A908, B421) &gt; 0, "Yes", "No")</f>
        <v>No</v>
      </c>
    </row>
    <row r="422" spans="1:6" ht="16" x14ac:dyDescent="0.2">
      <c r="A422" s="8">
        <v>2011</v>
      </c>
      <c r="B422" s="8">
        <v>22007257</v>
      </c>
      <c r="C422" s="9">
        <f>HYPERLINK(_xlfn.CONCAT("https://pubmed.ncbi.nlm.nih.gov/",B422), B422)</f>
        <v>22007257</v>
      </c>
      <c r="D422" s="10" t="s">
        <v>1259</v>
      </c>
      <c r="E422" s="8" t="s">
        <v>926</v>
      </c>
      <c r="F422" s="8" t="str">
        <f>IF(COUNTIF('Healthy (TIAB)'!A51:A945, B422) &gt; 0, "Yes", "No")</f>
        <v>No</v>
      </c>
    </row>
    <row r="423" spans="1:6" ht="32" x14ac:dyDescent="0.2">
      <c r="A423" s="8">
        <v>2011</v>
      </c>
      <c r="B423" s="8">
        <v>21423683</v>
      </c>
      <c r="C423" s="9">
        <f>HYPERLINK(_xlfn.CONCAT("https://pubmed.ncbi.nlm.nih.gov/",B423), B423)</f>
        <v>21423683</v>
      </c>
      <c r="D423" s="10" t="s">
        <v>1620</v>
      </c>
      <c r="E423" s="8" t="s">
        <v>1242</v>
      </c>
      <c r="F423" s="8" t="str">
        <f>IF(COUNTIF('Healthy (TIAB)'!A105:A999, B423) &gt; 0, "Yes", "No")</f>
        <v>No</v>
      </c>
    </row>
    <row r="424" spans="1:6" ht="32" x14ac:dyDescent="0.2">
      <c r="A424" s="8">
        <v>2011</v>
      </c>
      <c r="B424" s="8">
        <v>22101876</v>
      </c>
      <c r="C424" s="9">
        <f>HYPERLINK(_xlfn.CONCAT("https://pubmed.ncbi.nlm.nih.gov/",B424), B424)</f>
        <v>22101876</v>
      </c>
      <c r="D424" s="10" t="s">
        <v>1260</v>
      </c>
      <c r="E424" s="8" t="s">
        <v>899</v>
      </c>
      <c r="F424" s="8" t="str">
        <f>IF(COUNTIF('Healthy (TIAB)'!A203:A1097, B424) &gt; 0, "Yes", "No")</f>
        <v>No</v>
      </c>
    </row>
    <row r="425" spans="1:6" ht="16" x14ac:dyDescent="0.2">
      <c r="A425" s="8">
        <v>2011</v>
      </c>
      <c r="B425" s="8">
        <v>22008493</v>
      </c>
      <c r="C425" s="9">
        <f>HYPERLINK(_xlfn.CONCAT("https://pubmed.ncbi.nlm.nih.gov/",B425), B425)</f>
        <v>22008493</v>
      </c>
      <c r="D425" s="10" t="s">
        <v>1261</v>
      </c>
      <c r="E425" s="8" t="s">
        <v>848</v>
      </c>
      <c r="F425" s="8" t="str">
        <f>IF(COUNTIF('Healthy (TIAB)'!A206:A1100, B425) &gt; 0, "Yes", "No")</f>
        <v>No</v>
      </c>
    </row>
    <row r="426" spans="1:6" ht="32" x14ac:dyDescent="0.2">
      <c r="A426" s="8">
        <v>2011</v>
      </c>
      <c r="B426" s="8">
        <v>21711517</v>
      </c>
      <c r="C426" s="9">
        <f>HYPERLINK(_xlfn.CONCAT("https://pubmed.ncbi.nlm.nih.gov/",B426), B426)</f>
        <v>21711517</v>
      </c>
      <c r="D426" s="10" t="s">
        <v>1262</v>
      </c>
      <c r="E426" s="8" t="s">
        <v>1195</v>
      </c>
      <c r="F426" s="8" t="str">
        <f>IF(COUNTIF('Healthy (TIAB)'!A232:A1126, B426) &gt; 0, "Yes", "No")</f>
        <v>No</v>
      </c>
    </row>
    <row r="427" spans="1:6" ht="48" x14ac:dyDescent="0.2">
      <c r="A427" s="8">
        <v>2011</v>
      </c>
      <c r="B427" s="8">
        <v>20877395</v>
      </c>
      <c r="C427" s="9">
        <f>HYPERLINK(_xlfn.CONCAT("https://pubmed.ncbi.nlm.nih.gov/",B427), B427)</f>
        <v>20877395</v>
      </c>
      <c r="D427" s="10" t="s">
        <v>1264</v>
      </c>
      <c r="E427" s="8" t="s">
        <v>887</v>
      </c>
      <c r="F427" s="8" t="str">
        <f>IF(COUNTIF('Healthy (TIAB)'!A296:A1190, B427) &gt; 0, "Yes", "No")</f>
        <v>No</v>
      </c>
    </row>
    <row r="428" spans="1:6" ht="32" x14ac:dyDescent="0.2">
      <c r="A428" s="8">
        <v>2011</v>
      </c>
      <c r="B428" s="8">
        <v>19939650</v>
      </c>
      <c r="C428" s="9">
        <f>HYPERLINK(_xlfn.CONCAT("https://pubmed.ncbi.nlm.nih.gov/",B428), B428)</f>
        <v>19939650</v>
      </c>
      <c r="D428" s="10" t="s">
        <v>135</v>
      </c>
      <c r="E428" s="8" t="s">
        <v>1265</v>
      </c>
      <c r="F428" s="8" t="str">
        <f>IF(COUNTIF('Healthy (TIAB)'!A363:A1257, B428) &gt; 0, "Yes", "No")</f>
        <v>No</v>
      </c>
    </row>
    <row r="429" spans="1:6" ht="32" x14ac:dyDescent="0.2">
      <c r="A429" s="8">
        <v>2011</v>
      </c>
      <c r="B429" s="8">
        <v>21159785</v>
      </c>
      <c r="C429" s="9">
        <f>HYPERLINK(_xlfn.CONCAT("https://pubmed.ncbi.nlm.nih.gov/",B429), B429)</f>
        <v>21159785</v>
      </c>
      <c r="D429" s="10" t="s">
        <v>370</v>
      </c>
      <c r="E429" s="8" t="s">
        <v>850</v>
      </c>
      <c r="F429" s="8" t="str">
        <f>IF(COUNTIF('Healthy (TIAB)'!A393:A1287, B429) &gt; 0, "Yes", "No")</f>
        <v>Yes</v>
      </c>
    </row>
    <row r="430" spans="1:6" ht="32" x14ac:dyDescent="0.2">
      <c r="A430" s="8">
        <v>2011</v>
      </c>
      <c r="B430" s="8">
        <v>21159789</v>
      </c>
      <c r="C430" s="9">
        <f>HYPERLINK(_xlfn.CONCAT("https://pubmed.ncbi.nlm.nih.gov/",B430), B430)</f>
        <v>21159789</v>
      </c>
      <c r="D430" s="10" t="s">
        <v>140</v>
      </c>
      <c r="E430" s="8" t="s">
        <v>851</v>
      </c>
      <c r="F430" s="8" t="str">
        <f>IF(COUNTIF('Healthy (TIAB)'!A394:A1288, B430) &gt; 0, "Yes", "No")</f>
        <v>No</v>
      </c>
    </row>
    <row r="431" spans="1:6" ht="32" x14ac:dyDescent="0.2">
      <c r="A431" s="8">
        <v>2011</v>
      </c>
      <c r="B431" s="8">
        <v>21178084</v>
      </c>
      <c r="C431" s="9">
        <f>HYPERLINK(_xlfn.CONCAT("https://pubmed.ncbi.nlm.nih.gov/",B431), B431)</f>
        <v>21178084</v>
      </c>
      <c r="D431" s="10" t="s">
        <v>1266</v>
      </c>
      <c r="E431" s="8" t="s">
        <v>1267</v>
      </c>
      <c r="F431" s="8" t="str">
        <f>IF(COUNTIF('Healthy (TIAB)'!A397:A1291, B431) &gt; 0, "Yes", "No")</f>
        <v>No</v>
      </c>
    </row>
    <row r="432" spans="1:6" ht="32" x14ac:dyDescent="0.2">
      <c r="A432" s="8">
        <v>2011</v>
      </c>
      <c r="B432" s="8">
        <v>21714585</v>
      </c>
      <c r="C432" s="9">
        <f>HYPERLINK(_xlfn.CONCAT("https://pubmed.ncbi.nlm.nih.gov/",B432), B432)</f>
        <v>21714585</v>
      </c>
      <c r="D432" s="10" t="s">
        <v>1268</v>
      </c>
      <c r="E432" s="8" t="s">
        <v>856</v>
      </c>
      <c r="F432" s="8" t="str">
        <f>IF(COUNTIF('Healthy (TIAB)'!A404:A1298, B432) &gt; 0, "Yes", "No")</f>
        <v>No</v>
      </c>
    </row>
    <row r="433" spans="1:6" ht="32" x14ac:dyDescent="0.2">
      <c r="A433" s="8">
        <v>2011</v>
      </c>
      <c r="B433" s="8">
        <v>21859401</v>
      </c>
      <c r="C433" s="9">
        <f>HYPERLINK(_xlfn.CONCAT("https://pubmed.ncbi.nlm.nih.gov/",B433), B433)</f>
        <v>21859401</v>
      </c>
      <c r="D433" s="10" t="s">
        <v>1269</v>
      </c>
      <c r="E433" s="8" t="s">
        <v>1025</v>
      </c>
      <c r="F433" s="8" t="str">
        <f>IF(COUNTIF('Healthy (TIAB)'!A414:A1308, B433) &gt; 0, "Yes", "No")</f>
        <v>No</v>
      </c>
    </row>
    <row r="434" spans="1:6" ht="32" x14ac:dyDescent="0.2">
      <c r="A434" s="8">
        <v>2011</v>
      </c>
      <c r="B434" s="8">
        <v>21630032</v>
      </c>
      <c r="C434" s="9">
        <f>HYPERLINK(_xlfn.CONCAT("https://pubmed.ncbi.nlm.nih.gov/",B434), B434)</f>
        <v>21630032</v>
      </c>
      <c r="D434" s="10" t="s">
        <v>1271</v>
      </c>
      <c r="E434" s="8" t="s">
        <v>893</v>
      </c>
      <c r="F434" s="8" t="str">
        <f>IF(COUNTIF('Healthy (TIAB)'!A476:A1370, B434) &gt; 0, "Yes", "No")</f>
        <v>No</v>
      </c>
    </row>
    <row r="435" spans="1:6" ht="32" x14ac:dyDescent="0.2">
      <c r="A435" s="8">
        <v>2011</v>
      </c>
      <c r="B435" s="8">
        <v>21223512</v>
      </c>
      <c r="C435" s="9">
        <f>HYPERLINK(_xlfn.CONCAT("https://pubmed.ncbi.nlm.nih.gov/",B435), B435)</f>
        <v>21223512</v>
      </c>
      <c r="D435" s="10" t="s">
        <v>1272</v>
      </c>
      <c r="E435" s="8" t="s">
        <v>1273</v>
      </c>
      <c r="F435" s="8" t="str">
        <f>IF(COUNTIF('Healthy (TIAB)'!A485:A1379, B435) &gt; 0, "Yes", "No")</f>
        <v>No</v>
      </c>
    </row>
    <row r="436" spans="1:6" ht="32" x14ac:dyDescent="0.2">
      <c r="A436" s="8">
        <v>2011</v>
      </c>
      <c r="B436" s="8">
        <v>21701083</v>
      </c>
      <c r="C436" s="9">
        <f>HYPERLINK(_xlfn.CONCAT("https://pubmed.ncbi.nlm.nih.gov/",B436), B436)</f>
        <v>21701083</v>
      </c>
      <c r="D436" s="10" t="s">
        <v>1274</v>
      </c>
      <c r="E436" s="8" t="s">
        <v>951</v>
      </c>
      <c r="F436" s="8" t="str">
        <f>IF(COUNTIF('Healthy (TIAB)'!A497:A1391, B436) &gt; 0, "Yes", "No")</f>
        <v>No</v>
      </c>
    </row>
    <row r="437" spans="1:6" ht="32" x14ac:dyDescent="0.2">
      <c r="A437" s="8">
        <v>2011</v>
      </c>
      <c r="B437" s="8">
        <v>22144044</v>
      </c>
      <c r="C437" s="9">
        <f>HYPERLINK(_xlfn.CONCAT("https://pubmed.ncbi.nlm.nih.gov/",B437), B437)</f>
        <v>22144044</v>
      </c>
      <c r="D437" s="10" t="s">
        <v>1275</v>
      </c>
      <c r="E437" s="8" t="s">
        <v>845</v>
      </c>
      <c r="F437" s="8" t="str">
        <f>IF(COUNTIF('Healthy (TIAB)'!A502:A1396, B437) &gt; 0, "Yes", "No")</f>
        <v>No</v>
      </c>
    </row>
    <row r="438" spans="1:6" ht="48" x14ac:dyDescent="0.2">
      <c r="A438" s="8">
        <v>2011</v>
      </c>
      <c r="B438" s="8">
        <v>21600524</v>
      </c>
      <c r="C438" s="9">
        <f>HYPERLINK(_xlfn.CONCAT("https://pubmed.ncbi.nlm.nih.gov/",B438), B438)</f>
        <v>21600524</v>
      </c>
      <c r="D438" s="10" t="s">
        <v>1276</v>
      </c>
      <c r="E438" s="8" t="s">
        <v>845</v>
      </c>
      <c r="F438" s="8" t="str">
        <f>IF(COUNTIF('Healthy (TIAB)'!A535:A1429, B438) &gt; 0, "Yes", "No")</f>
        <v>No</v>
      </c>
    </row>
    <row r="439" spans="1:6" ht="32" x14ac:dyDescent="0.2">
      <c r="A439" s="8">
        <v>2011</v>
      </c>
      <c r="B439" s="8">
        <v>20938439</v>
      </c>
      <c r="C439" s="9">
        <f>HYPERLINK(_xlfn.CONCAT("https://pubmed.ncbi.nlm.nih.gov/",B439), B439)</f>
        <v>20938439</v>
      </c>
      <c r="D439" s="10" t="s">
        <v>1277</v>
      </c>
      <c r="E439" s="8" t="s">
        <v>845</v>
      </c>
      <c r="F439" s="8" t="str">
        <f>IF(COUNTIF('Healthy (TIAB)'!A544:A1438, B439) &gt; 0, "Yes", "No")</f>
        <v>No</v>
      </c>
    </row>
    <row r="440" spans="1:6" ht="32" x14ac:dyDescent="0.2">
      <c r="A440" s="8">
        <v>2011</v>
      </c>
      <c r="B440" s="8">
        <v>21277225</v>
      </c>
      <c r="C440" s="9">
        <f>HYPERLINK(_xlfn.CONCAT("https://pubmed.ncbi.nlm.nih.gov/",B440), B440)</f>
        <v>21277225</v>
      </c>
      <c r="D440" s="10" t="s">
        <v>1278</v>
      </c>
      <c r="E440" s="8" t="s">
        <v>1279</v>
      </c>
      <c r="F440" s="8" t="str">
        <f>IF(COUNTIF('Healthy (TIAB)'!A549:A1443, B440) &gt; 0, "Yes", "No")</f>
        <v>No</v>
      </c>
    </row>
    <row r="441" spans="1:6" ht="32" x14ac:dyDescent="0.2">
      <c r="A441" s="8">
        <v>2011</v>
      </c>
      <c r="B441" s="8">
        <v>21640360</v>
      </c>
      <c r="C441" s="9">
        <f>HYPERLINK(_xlfn.CONCAT("https://pubmed.ncbi.nlm.nih.gov/",B441), B441)</f>
        <v>21640360</v>
      </c>
      <c r="D441" s="10" t="s">
        <v>1280</v>
      </c>
      <c r="E441" s="8" t="s">
        <v>887</v>
      </c>
      <c r="F441" s="8" t="str">
        <f>IF(COUNTIF('Healthy (TIAB)'!A552:A1446, B441) &gt; 0, "Yes", "No")</f>
        <v>No</v>
      </c>
    </row>
    <row r="442" spans="1:6" ht="16" x14ac:dyDescent="0.2">
      <c r="A442" s="8">
        <v>2011</v>
      </c>
      <c r="B442" s="8">
        <v>21857087</v>
      </c>
      <c r="C442" s="9">
        <f>HYPERLINK(_xlfn.CONCAT("https://pubmed.ncbi.nlm.nih.gov/",B442), B442)</f>
        <v>21857087</v>
      </c>
      <c r="D442" s="10" t="s">
        <v>1281</v>
      </c>
      <c r="E442" s="8" t="s">
        <v>893</v>
      </c>
      <c r="F442" s="8" t="str">
        <f>IF(COUNTIF('Healthy (TIAB)'!A624:A1518, B442) &gt; 0, "Yes", "No")</f>
        <v>No</v>
      </c>
    </row>
    <row r="443" spans="1:6" ht="32" x14ac:dyDescent="0.2">
      <c r="A443" s="8">
        <v>2011</v>
      </c>
      <c r="B443" s="8">
        <v>21327725</v>
      </c>
      <c r="C443" s="9">
        <f>HYPERLINK(_xlfn.CONCAT("https://pubmed.ncbi.nlm.nih.gov/",B443), B443)</f>
        <v>21327725</v>
      </c>
      <c r="D443" s="10" t="s">
        <v>1282</v>
      </c>
      <c r="E443" s="8" t="s">
        <v>856</v>
      </c>
      <c r="F443" s="8" t="str">
        <f>IF(COUNTIF('Healthy (TIAB)'!A655:A1549, B443) &gt; 0, "Yes", "No")</f>
        <v>No</v>
      </c>
    </row>
    <row r="444" spans="1:6" ht="32" x14ac:dyDescent="0.2">
      <c r="A444" s="8">
        <v>2011</v>
      </c>
      <c r="B444" s="8">
        <v>21297494</v>
      </c>
      <c r="C444" s="9">
        <f>HYPERLINK(_xlfn.CONCAT("https://pubmed.ncbi.nlm.nih.gov/",B444), B444)</f>
        <v>21297494</v>
      </c>
      <c r="D444" s="10" t="s">
        <v>1283</v>
      </c>
      <c r="E444" s="8" t="s">
        <v>887</v>
      </c>
      <c r="F444" s="8" t="str">
        <f>IF(COUNTIF('Healthy (TIAB)'!A723:A1617, B444) &gt; 0, "Yes", "No")</f>
        <v>No</v>
      </c>
    </row>
    <row r="445" spans="1:6" ht="32" x14ac:dyDescent="0.2">
      <c r="A445" s="8">
        <v>2011</v>
      </c>
      <c r="B445" s="8">
        <v>22027686</v>
      </c>
      <c r="C445" s="9">
        <f>HYPERLINK(_xlfn.CONCAT("https://pubmed.ncbi.nlm.nih.gov/",B445), B445)</f>
        <v>22027686</v>
      </c>
      <c r="D445" s="10" t="s">
        <v>1284</v>
      </c>
      <c r="E445" s="8" t="s">
        <v>1242</v>
      </c>
      <c r="F445" s="8" t="str">
        <f>IF(COUNTIF('Healthy (TIAB)'!A729:A1623, B445) &gt; 0, "Yes", "No")</f>
        <v>No</v>
      </c>
    </row>
    <row r="446" spans="1:6" ht="48" x14ac:dyDescent="0.2">
      <c r="A446" s="8">
        <v>2011</v>
      </c>
      <c r="B446" s="8">
        <v>21862301</v>
      </c>
      <c r="C446" s="9">
        <f>HYPERLINK(_xlfn.CONCAT("https://pubmed.ncbi.nlm.nih.gov/",B446), B446)</f>
        <v>21862301</v>
      </c>
      <c r="D446" s="10" t="s">
        <v>1285</v>
      </c>
      <c r="E446" s="8" t="s">
        <v>853</v>
      </c>
      <c r="F446" s="8" t="str">
        <f>IF(COUNTIF('Healthy (TIAB)'!A746:A1640, B446) &gt; 0, "Yes", "No")</f>
        <v>No</v>
      </c>
    </row>
    <row r="447" spans="1:6" ht="32" x14ac:dyDescent="0.2">
      <c r="A447" s="8">
        <v>2011</v>
      </c>
      <c r="B447" s="8">
        <v>21775562</v>
      </c>
      <c r="C447" s="9">
        <f>HYPERLINK(_xlfn.CONCAT("https://pubmed.ncbi.nlm.nih.gov/",B447), B447)</f>
        <v>21775562</v>
      </c>
      <c r="D447" s="10" t="s">
        <v>1286</v>
      </c>
      <c r="E447" s="8" t="s">
        <v>1287</v>
      </c>
      <c r="F447" s="8" t="str">
        <f>IF(COUNTIF('Healthy (TIAB)'!A770:A1664, B447) &gt; 0, "Yes", "No")</f>
        <v>No</v>
      </c>
    </row>
    <row r="448" spans="1:6" ht="32" x14ac:dyDescent="0.2">
      <c r="A448" s="8">
        <v>2010</v>
      </c>
      <c r="B448" s="8">
        <v>20484828</v>
      </c>
      <c r="C448" s="9">
        <f>HYPERLINK(_xlfn.CONCAT("https://pubmed.ncbi.nlm.nih.gov/",B448), B448)</f>
        <v>20484828</v>
      </c>
      <c r="D448" s="10" t="s">
        <v>1288</v>
      </c>
      <c r="E448" s="8" t="s">
        <v>1156</v>
      </c>
      <c r="F448" s="8" t="str">
        <f>IF(COUNTIF('Healthy (TIAB)'!A22:A916, B448) &gt; 0, "Yes", "No")</f>
        <v>No</v>
      </c>
    </row>
    <row r="449" spans="1:6" ht="32" x14ac:dyDescent="0.2">
      <c r="A449" s="8">
        <v>2010</v>
      </c>
      <c r="B449" s="8">
        <v>20121889</v>
      </c>
      <c r="C449" s="9">
        <f>HYPERLINK(_xlfn.CONCAT("https://pubmed.ncbi.nlm.nih.gov/",B449), B449)</f>
        <v>20121889</v>
      </c>
      <c r="D449" s="10" t="s">
        <v>1289</v>
      </c>
      <c r="E449" s="8" t="s">
        <v>845</v>
      </c>
      <c r="F449" s="8" t="str">
        <f>IF(COUNTIF('Healthy (TIAB)'!A95:A989, B449) &gt; 0, "Yes", "No")</f>
        <v>No</v>
      </c>
    </row>
    <row r="450" spans="1:6" ht="32" x14ac:dyDescent="0.2">
      <c r="A450" s="8">
        <v>2010</v>
      </c>
      <c r="B450" s="8">
        <v>21078810</v>
      </c>
      <c r="C450" s="9">
        <f>HYPERLINK(_xlfn.CONCAT("https://pubmed.ncbi.nlm.nih.gov/",B450), B450)</f>
        <v>21078810</v>
      </c>
      <c r="D450" s="10" t="s">
        <v>1291</v>
      </c>
      <c r="E450" s="8" t="s">
        <v>850</v>
      </c>
      <c r="F450" s="8" t="str">
        <f>IF(COUNTIF('Healthy (TIAB)'!A195:A1089, B450) &gt; 0, "Yes", "No")</f>
        <v>No</v>
      </c>
    </row>
    <row r="451" spans="1:6" ht="32" x14ac:dyDescent="0.2">
      <c r="A451" s="8">
        <v>2010</v>
      </c>
      <c r="B451" s="8">
        <v>20196970</v>
      </c>
      <c r="C451" s="9">
        <f>HYPERLINK(_xlfn.CONCAT("https://pubmed.ncbi.nlm.nih.gov/",B451), B451)</f>
        <v>20196970</v>
      </c>
      <c r="D451" s="10" t="s">
        <v>136</v>
      </c>
      <c r="E451" s="8" t="s">
        <v>845</v>
      </c>
      <c r="F451" s="8" t="str">
        <f>IF(COUNTIF('Healthy (TIAB)'!A242:A1136, B451) &gt; 0, "Yes", "No")</f>
        <v>No</v>
      </c>
    </row>
    <row r="452" spans="1:6" ht="32" x14ac:dyDescent="0.2">
      <c r="A452" s="8">
        <v>2010</v>
      </c>
      <c r="B452" s="8">
        <v>20727522</v>
      </c>
      <c r="C452" s="9">
        <f>HYPERLINK(_xlfn.CONCAT("https://pubmed.ncbi.nlm.nih.gov/",B452), B452)</f>
        <v>20727522</v>
      </c>
      <c r="D452" s="10" t="s">
        <v>1292</v>
      </c>
      <c r="E452" s="8" t="s">
        <v>856</v>
      </c>
      <c r="F452" s="8" t="str">
        <f>IF(COUNTIF('Healthy (TIAB)'!A277:A1171, B452) &gt; 0, "Yes", "No")</f>
        <v>No</v>
      </c>
    </row>
    <row r="453" spans="1:6" ht="32" x14ac:dyDescent="0.2">
      <c r="A453" s="8">
        <v>2010</v>
      </c>
      <c r="B453" s="8">
        <v>20156032</v>
      </c>
      <c r="C453" s="9">
        <f>HYPERLINK(_xlfn.CONCAT("https://pubmed.ncbi.nlm.nih.gov/",B453), B453)</f>
        <v>20156032</v>
      </c>
      <c r="D453" s="10" t="s">
        <v>1293</v>
      </c>
      <c r="E453" s="8" t="s">
        <v>1294</v>
      </c>
      <c r="F453" s="8" t="str">
        <f>IF(COUNTIF('Healthy (TIAB)'!A282:A1176, B453) &gt; 0, "Yes", "No")</f>
        <v>No</v>
      </c>
    </row>
    <row r="454" spans="1:6" ht="32" x14ac:dyDescent="0.2">
      <c r="A454" s="8">
        <v>2010</v>
      </c>
      <c r="B454" s="8">
        <v>20626668</v>
      </c>
      <c r="C454" s="9">
        <f>HYPERLINK(_xlfn.CONCAT("https://pubmed.ncbi.nlm.nih.gov/",B454), B454)</f>
        <v>20626668</v>
      </c>
      <c r="D454" s="10" t="s">
        <v>1295</v>
      </c>
      <c r="E454" s="8" t="s">
        <v>853</v>
      </c>
      <c r="F454" s="8" t="str">
        <f>IF(COUNTIF('Healthy (TIAB)'!A283:A1177, B454) &gt; 0, "Yes", "No")</f>
        <v>No</v>
      </c>
    </row>
    <row r="455" spans="1:6" ht="32" x14ac:dyDescent="0.2">
      <c r="A455" s="8">
        <v>2010</v>
      </c>
      <c r="B455" s="8">
        <v>20118387</v>
      </c>
      <c r="C455" s="9">
        <f>HYPERLINK(_xlfn.CONCAT("https://pubmed.ncbi.nlm.nih.gov/",B455), B455)</f>
        <v>20118387</v>
      </c>
      <c r="D455" s="10" t="s">
        <v>1296</v>
      </c>
      <c r="E455" s="8" t="s">
        <v>1297</v>
      </c>
      <c r="F455" s="8" t="str">
        <f>IF(COUNTIF('Healthy (TIAB)'!A285:A1179, B455) &gt; 0, "Yes", "No")</f>
        <v>No</v>
      </c>
    </row>
    <row r="456" spans="1:6" ht="32" x14ac:dyDescent="0.2">
      <c r="A456" s="8">
        <v>2010</v>
      </c>
      <c r="B456" s="8">
        <v>19748619</v>
      </c>
      <c r="C456" s="9">
        <f>HYPERLINK(_xlfn.CONCAT("https://pubmed.ncbi.nlm.nih.gov/",B456), B456)</f>
        <v>19748619</v>
      </c>
      <c r="D456" s="10" t="s">
        <v>134</v>
      </c>
      <c r="E456" s="8" t="s">
        <v>899</v>
      </c>
      <c r="F456" s="8" t="str">
        <f>IF(COUNTIF('Healthy (TIAB)'!A291:A1185, B456) &gt; 0, "Yes", "No")</f>
        <v>No</v>
      </c>
    </row>
    <row r="457" spans="1:6" ht="16" x14ac:dyDescent="0.2">
      <c r="A457" s="8">
        <v>2010</v>
      </c>
      <c r="B457" s="8">
        <v>20617456</v>
      </c>
      <c r="C457" s="9">
        <f>HYPERLINK(_xlfn.CONCAT("https://pubmed.ncbi.nlm.nih.gov/",B457), B457)</f>
        <v>20617456</v>
      </c>
      <c r="D457" s="10" t="s">
        <v>1298</v>
      </c>
      <c r="E457" s="8" t="s">
        <v>850</v>
      </c>
      <c r="F457" s="8" t="str">
        <f>IF(COUNTIF('Healthy (TIAB)'!A327:A1221, B457) &gt; 0, "Yes", "No")</f>
        <v>No</v>
      </c>
    </row>
    <row r="458" spans="1:6" ht="32" x14ac:dyDescent="0.2">
      <c r="A458" s="8">
        <v>2010</v>
      </c>
      <c r="B458" s="8">
        <v>20303788</v>
      </c>
      <c r="C458" s="9">
        <f>HYPERLINK(_xlfn.CONCAT("https://pubmed.ncbi.nlm.nih.gov/",B458), B458)</f>
        <v>20303788</v>
      </c>
      <c r="D458" s="10" t="s">
        <v>1300</v>
      </c>
      <c r="E458" s="8" t="s">
        <v>858</v>
      </c>
      <c r="F458" s="8" t="str">
        <f>IF(COUNTIF('Healthy (TIAB)'!A372:A1266, B458) &gt; 0, "Yes", "No")</f>
        <v>No</v>
      </c>
    </row>
    <row r="459" spans="1:6" ht="32" x14ac:dyDescent="0.2">
      <c r="A459" s="8">
        <v>2010</v>
      </c>
      <c r="B459" s="8">
        <v>20181810</v>
      </c>
      <c r="C459" s="9">
        <f>HYPERLINK(_xlfn.CONCAT("https://pubmed.ncbi.nlm.nih.gov/",B459), B459)</f>
        <v>20181810</v>
      </c>
      <c r="D459" s="10" t="s">
        <v>367</v>
      </c>
      <c r="E459" s="8" t="s">
        <v>1242</v>
      </c>
      <c r="F459" s="8" t="str">
        <f>IF(COUNTIF('Healthy (TIAB)'!A375:A1269, B459) &gt; 0, "Yes", "No")</f>
        <v>Yes</v>
      </c>
    </row>
    <row r="460" spans="1:6" ht="32" x14ac:dyDescent="0.2">
      <c r="A460" s="8">
        <v>2010</v>
      </c>
      <c r="B460" s="8">
        <v>20304540</v>
      </c>
      <c r="C460" s="9">
        <f>HYPERLINK(_xlfn.CONCAT("https://pubmed.ncbi.nlm.nih.gov/",B460), B460)</f>
        <v>20304540</v>
      </c>
      <c r="D460" s="10" t="s">
        <v>1301</v>
      </c>
      <c r="E460" s="8" t="s">
        <v>1302</v>
      </c>
      <c r="F460" s="8" t="str">
        <f>IF(COUNTIF('Healthy (TIAB)'!A376:A1270, B460) &gt; 0, "Yes", "No")</f>
        <v>No</v>
      </c>
    </row>
    <row r="461" spans="1:6" ht="16" x14ac:dyDescent="0.2">
      <c r="A461" s="8">
        <v>2010</v>
      </c>
      <c r="B461" s="8">
        <v>20472253</v>
      </c>
      <c r="C461" s="9">
        <f>HYPERLINK(_xlfn.CONCAT("https://pubmed.ncbi.nlm.nih.gov/",B461), B461)</f>
        <v>20472253</v>
      </c>
      <c r="D461" s="10" t="s">
        <v>1303</v>
      </c>
      <c r="E461" s="8" t="s">
        <v>893</v>
      </c>
      <c r="F461" s="8" t="str">
        <f>IF(COUNTIF('Healthy (TIAB)'!A380:A1274, B461) &gt; 0, "Yes", "No")</f>
        <v>No</v>
      </c>
    </row>
    <row r="462" spans="1:6" ht="32" x14ac:dyDescent="0.2">
      <c r="A462" s="8">
        <v>2010</v>
      </c>
      <c r="B462" s="8">
        <v>20797476</v>
      </c>
      <c r="C462" s="9">
        <f>HYPERLINK(_xlfn.CONCAT("https://pubmed.ncbi.nlm.nih.gov/",B462), B462)</f>
        <v>20797476</v>
      </c>
      <c r="D462" s="10" t="s">
        <v>1304</v>
      </c>
      <c r="E462" s="8" t="s">
        <v>851</v>
      </c>
      <c r="F462" s="8" t="str">
        <f>IF(COUNTIF('Healthy (TIAB)'!A390:A1284, B462) &gt; 0, "Yes", "No")</f>
        <v>No</v>
      </c>
    </row>
    <row r="463" spans="1:6" ht="32" x14ac:dyDescent="0.2">
      <c r="A463" s="8">
        <v>2010</v>
      </c>
      <c r="B463" s="8">
        <v>19573960</v>
      </c>
      <c r="C463" s="9">
        <f>HYPERLINK(_xlfn.CONCAT("https://pubmed.ncbi.nlm.nih.gov/",B463), B463)</f>
        <v>19573960</v>
      </c>
      <c r="D463" s="10" t="s">
        <v>1307</v>
      </c>
      <c r="E463" s="8" t="s">
        <v>853</v>
      </c>
      <c r="F463" s="8" t="str">
        <f>IF(COUNTIF('Healthy (TIAB)'!A534:A1428, B463) &gt; 0, "Yes", "No")</f>
        <v>No</v>
      </c>
    </row>
    <row r="464" spans="1:6" ht="32" x14ac:dyDescent="0.2">
      <c r="A464" s="8">
        <v>2010</v>
      </c>
      <c r="B464" s="8">
        <v>20451686</v>
      </c>
      <c r="C464" s="9">
        <f>HYPERLINK(_xlfn.CONCAT("https://pubmed.ncbi.nlm.nih.gov/",B464), B464)</f>
        <v>20451686</v>
      </c>
      <c r="D464" s="10" t="s">
        <v>1685</v>
      </c>
      <c r="E464" s="8" t="s">
        <v>893</v>
      </c>
      <c r="F464" s="8" t="str">
        <f>IF(COUNTIF('Healthy (TIAB)'!A657:A1551, B464) &gt; 0, "Yes", "No")</f>
        <v>No</v>
      </c>
    </row>
    <row r="465" spans="1:6" ht="32" x14ac:dyDescent="0.2">
      <c r="A465" s="8">
        <v>2010</v>
      </c>
      <c r="B465" s="8">
        <v>20080390</v>
      </c>
      <c r="C465" s="9">
        <f>HYPERLINK(_xlfn.CONCAT("https://pubmed.ncbi.nlm.nih.gov/",B465), B465)</f>
        <v>20080390</v>
      </c>
      <c r="D465" s="10" t="s">
        <v>1308</v>
      </c>
      <c r="E465" s="8" t="s">
        <v>851</v>
      </c>
      <c r="F465" s="8" t="str">
        <f>IF(COUNTIF('Healthy (TIAB)'!A665:A1559, B465) &gt; 0, "Yes", "No")</f>
        <v>No</v>
      </c>
    </row>
    <row r="466" spans="1:6" ht="32" x14ac:dyDescent="0.2">
      <c r="A466" s="8">
        <v>2010</v>
      </c>
      <c r="B466" s="8">
        <v>19937854</v>
      </c>
      <c r="C466" s="9">
        <f>HYPERLINK(_xlfn.CONCAT("https://pubmed.ncbi.nlm.nih.gov/",B466), B466)</f>
        <v>19937854</v>
      </c>
      <c r="D466" s="10" t="s">
        <v>1309</v>
      </c>
      <c r="E466" s="8" t="s">
        <v>887</v>
      </c>
      <c r="F466" s="8" t="str">
        <f>IF(COUNTIF('Healthy (TIAB)'!A727:A1621, B466) &gt; 0, "Yes", "No")</f>
        <v>No</v>
      </c>
    </row>
    <row r="467" spans="1:6" ht="32" x14ac:dyDescent="0.2">
      <c r="A467" s="8">
        <v>2010</v>
      </c>
      <c r="B467" s="8">
        <v>20631323</v>
      </c>
      <c r="C467" s="9">
        <f>HYPERLINK(_xlfn.CONCAT("https://pubmed.ncbi.nlm.nih.gov/",B467), B467)</f>
        <v>20631323</v>
      </c>
      <c r="D467" s="10" t="s">
        <v>1310</v>
      </c>
      <c r="E467" s="8" t="s">
        <v>845</v>
      </c>
      <c r="F467" s="8" t="str">
        <f>IF(COUNTIF('Healthy (TIAB)'!A730:A1624, B467) &gt; 0, "Yes", "No")</f>
        <v>No</v>
      </c>
    </row>
    <row r="468" spans="1:6" ht="32" x14ac:dyDescent="0.2">
      <c r="A468" s="8">
        <v>2010</v>
      </c>
      <c r="B468" s="8">
        <v>20803425</v>
      </c>
      <c r="C468" s="9">
        <f>HYPERLINK(_xlfn.CONCAT("https://pubmed.ncbi.nlm.nih.gov/",B468), B468)</f>
        <v>20803425</v>
      </c>
      <c r="D468" s="10" t="s">
        <v>1311</v>
      </c>
      <c r="E468" s="8" t="s">
        <v>853</v>
      </c>
      <c r="F468" s="8" t="str">
        <f>IF(COUNTIF('Healthy (TIAB)'!A739:A1633, B468) &gt; 0, "Yes", "No")</f>
        <v>No</v>
      </c>
    </row>
    <row r="469" spans="1:6" ht="16" x14ac:dyDescent="0.2">
      <c r="A469" s="8">
        <v>2010</v>
      </c>
      <c r="B469" s="8">
        <v>20609183</v>
      </c>
      <c r="C469" s="9">
        <f>HYPERLINK(_xlfn.CONCAT("https://pubmed.ncbi.nlm.nih.gov/",B469), B469)</f>
        <v>20609183</v>
      </c>
      <c r="D469" s="10" t="s">
        <v>1695</v>
      </c>
      <c r="E469" s="8" t="s">
        <v>891</v>
      </c>
      <c r="F469" s="8" t="str">
        <f>IF(COUNTIF('Healthy (TIAB)'!A751:A1645, B469) &gt; 0, "Yes", "No")</f>
        <v>No</v>
      </c>
    </row>
    <row r="470" spans="1:6" ht="16" x14ac:dyDescent="0.2">
      <c r="A470" s="8">
        <v>2010</v>
      </c>
      <c r="B470" s="8">
        <v>19404684</v>
      </c>
      <c r="C470" s="9">
        <f>HYPERLINK(_xlfn.CONCAT("https://pubmed.ncbi.nlm.nih.gov/",B470), B470)</f>
        <v>19404684</v>
      </c>
      <c r="D470" s="10" t="s">
        <v>1312</v>
      </c>
      <c r="E470" s="8" t="s">
        <v>887</v>
      </c>
      <c r="F470" s="8" t="str">
        <f>IF(COUNTIF('Healthy (TIAB)'!A755:A1649, B470) &gt; 0, "Yes", "No")</f>
        <v>No</v>
      </c>
    </row>
    <row r="471" spans="1:6" ht="32" x14ac:dyDescent="0.2">
      <c r="A471" s="8">
        <v>2009</v>
      </c>
      <c r="B471" s="8">
        <v>19622617</v>
      </c>
      <c r="C471" s="9">
        <f>HYPERLINK(_xlfn.CONCAT("https://pubmed.ncbi.nlm.nih.gov/",B471), B471)</f>
        <v>19622617</v>
      </c>
      <c r="D471" s="10" t="s">
        <v>1313</v>
      </c>
      <c r="E471" s="8" t="s">
        <v>850</v>
      </c>
      <c r="F471" s="8" t="str">
        <f>IF(COUNTIF('Healthy (TIAB)'!A12:A906, B471) &gt; 0, "Yes", "No")</f>
        <v>No</v>
      </c>
    </row>
    <row r="472" spans="1:6" ht="32" x14ac:dyDescent="0.2">
      <c r="A472" s="8">
        <v>2009</v>
      </c>
      <c r="B472" s="8">
        <v>18634706</v>
      </c>
      <c r="C472" s="9">
        <f>HYPERLINK(_xlfn.CONCAT("https://pubmed.ncbi.nlm.nih.gov/",B472), B472)</f>
        <v>18634706</v>
      </c>
      <c r="D472" s="10" t="s">
        <v>236</v>
      </c>
      <c r="E472" s="8" t="s">
        <v>845</v>
      </c>
      <c r="F472" s="8" t="str">
        <f>IF(COUNTIF('Healthy (TIAB)'!A31:A925, B472) &gt; 0, "Yes", "No")</f>
        <v>Yes</v>
      </c>
    </row>
    <row r="473" spans="1:6" ht="32" x14ac:dyDescent="0.2">
      <c r="A473" s="8">
        <v>2009</v>
      </c>
      <c r="B473" s="8">
        <v>19735180</v>
      </c>
      <c r="C473" s="9">
        <f>HYPERLINK(_xlfn.CONCAT("https://pubmed.ncbi.nlm.nih.gov/",B473), B473)</f>
        <v>19735180</v>
      </c>
      <c r="D473" s="10" t="s">
        <v>133</v>
      </c>
      <c r="E473" s="8" t="s">
        <v>850</v>
      </c>
      <c r="F473" s="8" t="str">
        <f>IF(COUNTIF('Healthy (TIAB)'!A53:A947, B473) &gt; 0, "Yes", "No")</f>
        <v>Yes</v>
      </c>
    </row>
    <row r="474" spans="1:6" ht="32" x14ac:dyDescent="0.2">
      <c r="A474" s="8">
        <v>2009</v>
      </c>
      <c r="B474" s="8">
        <v>19705518</v>
      </c>
      <c r="C474" s="9">
        <f>HYPERLINK(_xlfn.CONCAT("https://pubmed.ncbi.nlm.nih.gov/",B474), B474)</f>
        <v>19705518</v>
      </c>
      <c r="D474" s="10" t="s">
        <v>1314</v>
      </c>
      <c r="E474" s="8" t="s">
        <v>851</v>
      </c>
      <c r="F474" s="8" t="str">
        <f>IF(COUNTIF('Healthy (TIAB)'!A59:A953, B474) &gt; 0, "Yes", "No")</f>
        <v>No</v>
      </c>
    </row>
    <row r="475" spans="1:6" ht="32" x14ac:dyDescent="0.2">
      <c r="A475" s="8">
        <v>2009</v>
      </c>
      <c r="B475" s="8">
        <v>19597368</v>
      </c>
      <c r="C475" s="9">
        <f>HYPERLINK(_xlfn.CONCAT("https://pubmed.ncbi.nlm.nih.gov/",B475), B475)</f>
        <v>19597368</v>
      </c>
      <c r="D475" s="10" t="s">
        <v>1316</v>
      </c>
      <c r="E475" s="8" t="s">
        <v>1294</v>
      </c>
      <c r="F475" s="8" t="str">
        <f>IF(COUNTIF('Healthy (TIAB)'!A69:A963, B475) &gt; 0, "Yes", "No")</f>
        <v>No</v>
      </c>
    </row>
    <row r="476" spans="1:6" ht="32" x14ac:dyDescent="0.2">
      <c r="A476" s="8">
        <v>2009</v>
      </c>
      <c r="B476" s="8">
        <v>19593941</v>
      </c>
      <c r="C476" s="9">
        <f>HYPERLINK(_xlfn.CONCAT("https://pubmed.ncbi.nlm.nih.gov/",B476), B476)</f>
        <v>19593941</v>
      </c>
      <c r="D476" s="10" t="s">
        <v>1317</v>
      </c>
      <c r="E476" s="8" t="s">
        <v>853</v>
      </c>
      <c r="F476" s="8" t="str">
        <f>IF(COUNTIF('Healthy (TIAB)'!A75:A969, B476) &gt; 0, "Yes", "No")</f>
        <v>No</v>
      </c>
    </row>
    <row r="477" spans="1:6" ht="32" x14ac:dyDescent="0.2">
      <c r="A477" s="8">
        <v>2009</v>
      </c>
      <c r="B477" s="8">
        <v>19423946</v>
      </c>
      <c r="C477" s="9">
        <f>HYPERLINK(_xlfn.CONCAT("https://pubmed.ncbi.nlm.nih.gov/",B477), B477)</f>
        <v>19423946</v>
      </c>
      <c r="D477" s="10" t="s">
        <v>1318</v>
      </c>
      <c r="E477" s="8" t="s">
        <v>977</v>
      </c>
      <c r="F477" s="8" t="str">
        <f>IF(COUNTIF('Healthy (TIAB)'!A82:A976, B477) &gt; 0, "Yes", "No")</f>
        <v>No</v>
      </c>
    </row>
    <row r="478" spans="1:6" ht="32" x14ac:dyDescent="0.2">
      <c r="A478" s="8">
        <v>2009</v>
      </c>
      <c r="B478" s="8">
        <v>19390588</v>
      </c>
      <c r="C478" s="9">
        <f>HYPERLINK(_xlfn.CONCAT("https://pubmed.ncbi.nlm.nih.gov/",B478), B478)</f>
        <v>19390588</v>
      </c>
      <c r="D478" s="10" t="s">
        <v>1319</v>
      </c>
      <c r="E478" s="8" t="s">
        <v>851</v>
      </c>
      <c r="F478" s="8" t="str">
        <f>IF(COUNTIF('Healthy (TIAB)'!A91:A985, B478) &gt; 0, "Yes", "No")</f>
        <v>No</v>
      </c>
    </row>
    <row r="479" spans="1:6" ht="32" x14ac:dyDescent="0.2">
      <c r="A479" s="8">
        <v>2009</v>
      </c>
      <c r="B479" s="8">
        <v>19245735</v>
      </c>
      <c r="C479" s="9">
        <f>HYPERLINK(_xlfn.CONCAT("https://pubmed.ncbi.nlm.nih.gov/",B479), B479)</f>
        <v>19245735</v>
      </c>
      <c r="D479" s="10" t="s">
        <v>1618</v>
      </c>
      <c r="E479" s="8" t="s">
        <v>845</v>
      </c>
      <c r="F479" s="8" t="str">
        <f>IF(COUNTIF('Healthy (TIAB)'!A94:A988, B479) &gt; 0, "Yes", "No")</f>
        <v>No</v>
      </c>
    </row>
    <row r="480" spans="1:6" ht="32" x14ac:dyDescent="0.2">
      <c r="A480" s="8">
        <v>2009</v>
      </c>
      <c r="B480" s="8">
        <v>19339404</v>
      </c>
      <c r="C480" s="9">
        <f>HYPERLINK(_xlfn.CONCAT("https://pubmed.ncbi.nlm.nih.gov/",B480), B480)</f>
        <v>19339404</v>
      </c>
      <c r="D480" s="10" t="s">
        <v>132</v>
      </c>
      <c r="E480" s="8" t="s">
        <v>899</v>
      </c>
      <c r="F480" s="8" t="str">
        <f>IF(COUNTIF('Healthy (TIAB)'!A99:A993, B480) &gt; 0, "Yes", "No")</f>
        <v>Yes</v>
      </c>
    </row>
    <row r="481" spans="1:6" ht="32" x14ac:dyDescent="0.2">
      <c r="A481" s="8">
        <v>2009</v>
      </c>
      <c r="B481" s="8">
        <v>19394939</v>
      </c>
      <c r="C481" s="9">
        <f>HYPERLINK(_xlfn.CONCAT("https://pubmed.ncbi.nlm.nih.gov/",B481), B481)</f>
        <v>19394939</v>
      </c>
      <c r="D481" s="10" t="s">
        <v>360</v>
      </c>
      <c r="E481" s="8" t="s">
        <v>845</v>
      </c>
      <c r="F481" s="8" t="str">
        <f>IF(COUNTIF('Healthy (TIAB)'!A299:A1193, B481) &gt; 0, "Yes", "No")</f>
        <v>Yes</v>
      </c>
    </row>
    <row r="482" spans="1:6" ht="48" x14ac:dyDescent="0.2">
      <c r="A482" s="8">
        <v>2009</v>
      </c>
      <c r="B482" s="8">
        <v>19260945</v>
      </c>
      <c r="C482" s="9">
        <f>HYPERLINK(_xlfn.CONCAT("https://pubmed.ncbi.nlm.nih.gov/",B482), B482)</f>
        <v>19260945</v>
      </c>
      <c r="D482" s="10" t="s">
        <v>1320</v>
      </c>
      <c r="E482" s="8" t="s">
        <v>845</v>
      </c>
      <c r="F482" s="8" t="str">
        <f>IF(COUNTIF('Healthy (TIAB)'!A342:A1236, B482) &gt; 0, "Yes", "No")</f>
        <v>No</v>
      </c>
    </row>
    <row r="483" spans="1:6" ht="32" x14ac:dyDescent="0.2">
      <c r="A483" s="8">
        <v>2009</v>
      </c>
      <c r="B483" s="8">
        <v>19443612</v>
      </c>
      <c r="C483" s="9">
        <f>HYPERLINK(_xlfn.CONCAT("https://pubmed.ncbi.nlm.nih.gov/",B483), B483)</f>
        <v>19443612</v>
      </c>
      <c r="D483" s="10" t="s">
        <v>361</v>
      </c>
      <c r="E483" s="8" t="s">
        <v>851</v>
      </c>
      <c r="F483" s="8" t="str">
        <f>IF(COUNTIF('Healthy (TIAB)'!A343:A1237, B483) &gt; 0, "Yes", "No")</f>
        <v>Yes</v>
      </c>
    </row>
    <row r="484" spans="1:6" ht="32" x14ac:dyDescent="0.2">
      <c r="A484" s="8">
        <v>2009</v>
      </c>
      <c r="B484" s="8">
        <v>19461006</v>
      </c>
      <c r="C484" s="9">
        <f>HYPERLINK(_xlfn.CONCAT("https://pubmed.ncbi.nlm.nih.gov/",B484), B484)</f>
        <v>19461006</v>
      </c>
      <c r="D484" s="10" t="s">
        <v>1321</v>
      </c>
      <c r="E484" s="8" t="s">
        <v>853</v>
      </c>
      <c r="F484" s="8" t="str">
        <f>IF(COUNTIF('Healthy (TIAB)'!A349:A1243, B484) &gt; 0, "Yes", "No")</f>
        <v>No</v>
      </c>
    </row>
    <row r="485" spans="1:6" ht="32" x14ac:dyDescent="0.2">
      <c r="A485" s="8">
        <v>2009</v>
      </c>
      <c r="B485" s="8">
        <v>19515739</v>
      </c>
      <c r="C485" s="9">
        <f>HYPERLINK(_xlfn.CONCAT("https://pubmed.ncbi.nlm.nih.gov/",B485), B485)</f>
        <v>19515739</v>
      </c>
      <c r="D485" s="10" t="s">
        <v>1658</v>
      </c>
      <c r="E485" s="8" t="s">
        <v>1708</v>
      </c>
      <c r="F485" s="8" t="str">
        <f>IF(COUNTIF('Healthy (TIAB)'!A354:A1248, B485) &gt; 0, "Yes", "No")</f>
        <v>No</v>
      </c>
    </row>
    <row r="486" spans="1:6" ht="48" x14ac:dyDescent="0.2">
      <c r="A486" s="8">
        <v>2009</v>
      </c>
      <c r="B486" s="8">
        <v>19685375</v>
      </c>
      <c r="C486" s="9">
        <f>HYPERLINK(_xlfn.CONCAT("https://pubmed.ncbi.nlm.nih.gov/",B486), B486)</f>
        <v>19685375</v>
      </c>
      <c r="D486" s="10" t="s">
        <v>1322</v>
      </c>
      <c r="E486" s="8" t="s">
        <v>845</v>
      </c>
      <c r="F486" s="8" t="str">
        <f>IF(COUNTIF('Healthy (TIAB)'!A356:A1250, B486) &gt; 0, "Yes", "No")</f>
        <v>No</v>
      </c>
    </row>
    <row r="487" spans="1:6" ht="16" x14ac:dyDescent="0.2">
      <c r="A487" s="8">
        <v>2009</v>
      </c>
      <c r="B487" s="8">
        <v>19539180</v>
      </c>
      <c r="C487" s="9">
        <f>HYPERLINK(_xlfn.CONCAT("https://pubmed.ncbi.nlm.nih.gov/",B487), B487)</f>
        <v>19539180</v>
      </c>
      <c r="D487" s="10" t="s">
        <v>1323</v>
      </c>
      <c r="E487" s="8" t="s">
        <v>853</v>
      </c>
      <c r="F487" s="8" t="str">
        <f>IF(COUNTIF('Healthy (TIAB)'!A357:A1251, B487) &gt; 0, "Yes", "No")</f>
        <v>No</v>
      </c>
    </row>
    <row r="488" spans="1:6" ht="32" x14ac:dyDescent="0.2">
      <c r="A488" s="8">
        <v>2009</v>
      </c>
      <c r="B488" s="8">
        <v>19763135</v>
      </c>
      <c r="C488" s="9">
        <f>HYPERLINK(_xlfn.CONCAT("https://pubmed.ncbi.nlm.nih.gov/",B488), B488)</f>
        <v>19763135</v>
      </c>
      <c r="D488" s="10" t="s">
        <v>1324</v>
      </c>
      <c r="E488" s="8" t="s">
        <v>856</v>
      </c>
      <c r="F488" s="8" t="str">
        <f>IF(COUNTIF('Healthy (TIAB)'!A359:A1253, B488) &gt; 0, "Yes", "No")</f>
        <v>No</v>
      </c>
    </row>
    <row r="489" spans="1:6" ht="32" x14ac:dyDescent="0.2">
      <c r="A489" s="8">
        <v>2009</v>
      </c>
      <c r="B489" s="8">
        <v>19745175</v>
      </c>
      <c r="C489" s="9">
        <f>HYPERLINK(_xlfn.CONCAT("https://pubmed.ncbi.nlm.nih.gov/",B489), B489)</f>
        <v>19745175</v>
      </c>
      <c r="D489" s="10" t="s">
        <v>1325</v>
      </c>
      <c r="E489" s="8" t="s">
        <v>845</v>
      </c>
      <c r="F489" s="8" t="str">
        <f>IF(COUNTIF('Healthy (TIAB)'!A367:A1261, B489) &gt; 0, "Yes", "No")</f>
        <v>No</v>
      </c>
    </row>
    <row r="490" spans="1:6" ht="32" x14ac:dyDescent="0.2">
      <c r="A490" s="8">
        <v>2009</v>
      </c>
      <c r="B490" s="8">
        <v>19276620</v>
      </c>
      <c r="C490" s="9">
        <f>HYPERLINK(_xlfn.CONCAT("https://pubmed.ncbi.nlm.nih.gov/",B490), B490)</f>
        <v>19276620</v>
      </c>
      <c r="D490" s="10" t="s">
        <v>1663</v>
      </c>
      <c r="E490" s="8" t="s">
        <v>848</v>
      </c>
      <c r="F490" s="8" t="str">
        <f>IF(COUNTIF('Healthy (TIAB)'!A402:A1296, B490) &gt; 0, "Yes", "No")</f>
        <v>No</v>
      </c>
    </row>
    <row r="491" spans="1:6" ht="32" x14ac:dyDescent="0.2">
      <c r="A491" s="8">
        <v>2009</v>
      </c>
      <c r="B491" s="8">
        <v>19727884</v>
      </c>
      <c r="C491" s="9">
        <f>HYPERLINK(_xlfn.CONCAT("https://pubmed.ncbi.nlm.nih.gov/",B491), B491)</f>
        <v>19727884</v>
      </c>
      <c r="D491" s="10" t="s">
        <v>1326</v>
      </c>
      <c r="E491" s="8" t="s">
        <v>887</v>
      </c>
      <c r="F491" s="8" t="str">
        <f>IF(COUNTIF('Healthy (TIAB)'!A436:A1330, B491) &gt; 0, "Yes", "No")</f>
        <v>No</v>
      </c>
    </row>
    <row r="492" spans="1:6" ht="32" x14ac:dyDescent="0.2">
      <c r="A492" s="8">
        <v>2009</v>
      </c>
      <c r="B492" s="8">
        <v>18710607</v>
      </c>
      <c r="C492" s="9">
        <f>HYPERLINK(_xlfn.CONCAT("https://pubmed.ncbi.nlm.nih.gov/",B492), B492)</f>
        <v>18710607</v>
      </c>
      <c r="D492" s="10" t="s">
        <v>624</v>
      </c>
      <c r="E492" s="8" t="s">
        <v>1242</v>
      </c>
      <c r="F492" s="8" t="str">
        <f>IF(COUNTIF('Healthy (TIAB)'!A438:A1332, B492) &gt; 0, "Yes", "No")</f>
        <v>Yes</v>
      </c>
    </row>
    <row r="493" spans="1:6" ht="32" x14ac:dyDescent="0.2">
      <c r="A493" s="8">
        <v>2009</v>
      </c>
      <c r="B493" s="8">
        <v>19133114</v>
      </c>
      <c r="C493" s="9">
        <f>HYPERLINK(_xlfn.CONCAT("https://pubmed.ncbi.nlm.nih.gov/",B493), B493)</f>
        <v>19133114</v>
      </c>
      <c r="D493" s="10" t="s">
        <v>1327</v>
      </c>
      <c r="E493" s="8" t="s">
        <v>1328</v>
      </c>
      <c r="F493" s="8" t="str">
        <f>IF(COUNTIF('Healthy (TIAB)'!A455:A1349, B493) &gt; 0, "Yes", "No")</f>
        <v>No</v>
      </c>
    </row>
    <row r="494" spans="1:6" ht="32" x14ac:dyDescent="0.2">
      <c r="A494" s="8">
        <v>2009</v>
      </c>
      <c r="B494" s="8">
        <v>19854375</v>
      </c>
      <c r="C494" s="9">
        <f>HYPERLINK(_xlfn.CONCAT("https://pubmed.ncbi.nlm.nih.gov/",B494), B494)</f>
        <v>19854375</v>
      </c>
      <c r="D494" s="10" t="s">
        <v>1329</v>
      </c>
      <c r="E494" s="8" t="s">
        <v>899</v>
      </c>
      <c r="F494" s="8" t="str">
        <f>IF(COUNTIF('Healthy (TIAB)'!A466:A1360, B494) &gt; 0, "Yes", "No")</f>
        <v>No</v>
      </c>
    </row>
    <row r="495" spans="1:6" ht="32" x14ac:dyDescent="0.2">
      <c r="A495" s="8">
        <v>2009</v>
      </c>
      <c r="B495" s="8">
        <v>19397392</v>
      </c>
      <c r="C495" s="9">
        <f>HYPERLINK(_xlfn.CONCAT("https://pubmed.ncbi.nlm.nih.gov/",B495), B495)</f>
        <v>19397392</v>
      </c>
      <c r="D495" s="10" t="s">
        <v>1330</v>
      </c>
      <c r="E495" s="8" t="s">
        <v>853</v>
      </c>
      <c r="F495" s="8" t="str">
        <f>IF(COUNTIF('Healthy (TIAB)'!A474:A1368, B495) &gt; 0, "Yes", "No")</f>
        <v>No</v>
      </c>
    </row>
    <row r="496" spans="1:6" ht="32" x14ac:dyDescent="0.2">
      <c r="A496" s="8">
        <v>2009</v>
      </c>
      <c r="B496" s="8">
        <v>19210857</v>
      </c>
      <c r="C496" s="9">
        <f>HYPERLINK(_xlfn.CONCAT("https://pubmed.ncbi.nlm.nih.gov/",B496), B496)</f>
        <v>19210857</v>
      </c>
      <c r="D496" s="10" t="s">
        <v>1331</v>
      </c>
      <c r="E496" s="8" t="s">
        <v>851</v>
      </c>
      <c r="F496" s="8" t="str">
        <f>IF(COUNTIF('Healthy (TIAB)'!A490:A1384, B496) &gt; 0, "Yes", "No")</f>
        <v>No</v>
      </c>
    </row>
    <row r="497" spans="1:6" ht="48" x14ac:dyDescent="0.2">
      <c r="A497" s="8">
        <v>2009</v>
      </c>
      <c r="B497" s="8">
        <v>19092644</v>
      </c>
      <c r="C497" s="9">
        <f>HYPERLINK(_xlfn.CONCAT("https://pubmed.ncbi.nlm.nih.gov/",B497), B497)</f>
        <v>19092644</v>
      </c>
      <c r="D497" s="10" t="s">
        <v>1332</v>
      </c>
      <c r="E497" s="8" t="s">
        <v>853</v>
      </c>
      <c r="F497" s="8" t="str">
        <f>IF(COUNTIF('Healthy (TIAB)'!A516:A1410, B497) &gt; 0, "Yes", "No")</f>
        <v>No</v>
      </c>
    </row>
    <row r="498" spans="1:6" ht="32" x14ac:dyDescent="0.2">
      <c r="A498" s="8">
        <v>2009</v>
      </c>
      <c r="B498" s="8">
        <v>19403992</v>
      </c>
      <c r="C498" s="9">
        <f>HYPERLINK(_xlfn.CONCAT("https://pubmed.ncbi.nlm.nih.gov/",B498), B498)</f>
        <v>19403992</v>
      </c>
      <c r="D498" s="10" t="s">
        <v>1333</v>
      </c>
      <c r="E498" s="8" t="s">
        <v>853</v>
      </c>
      <c r="F498" s="8" t="str">
        <f>IF(COUNTIF('Healthy (TIAB)'!A546:A1440, B498) &gt; 0, "Yes", "No")</f>
        <v>No</v>
      </c>
    </row>
    <row r="499" spans="1:6" ht="32" x14ac:dyDescent="0.2">
      <c r="A499" s="8">
        <v>2009</v>
      </c>
      <c r="B499" s="8">
        <v>19002433</v>
      </c>
      <c r="C499" s="9">
        <f>HYPERLINK(_xlfn.CONCAT("https://pubmed.ncbi.nlm.nih.gov/",B499), B499)</f>
        <v>19002433</v>
      </c>
      <c r="D499" s="10" t="s">
        <v>1334</v>
      </c>
      <c r="E499" s="8" t="s">
        <v>869</v>
      </c>
      <c r="F499" s="8" t="str">
        <f>IF(COUNTIF('Healthy (TIAB)'!A547:A1441, B499) &gt; 0, "Yes", "No")</f>
        <v>No</v>
      </c>
    </row>
    <row r="500" spans="1:6" ht="32" x14ac:dyDescent="0.2">
      <c r="A500" s="8">
        <v>2009</v>
      </c>
      <c r="B500" s="8">
        <v>19447387</v>
      </c>
      <c r="C500" s="9">
        <f>HYPERLINK(_xlfn.CONCAT("https://pubmed.ncbi.nlm.nih.gov/",B500), B500)</f>
        <v>19447387</v>
      </c>
      <c r="D500" s="10" t="s">
        <v>1336</v>
      </c>
      <c r="E500" s="8" t="s">
        <v>977</v>
      </c>
      <c r="F500" s="8" t="str">
        <f>IF(COUNTIF('Healthy (TIAB)'!A571:A1465, B500) &gt; 0, "Yes", "No")</f>
        <v>No</v>
      </c>
    </row>
    <row r="501" spans="1:6" ht="32" x14ac:dyDescent="0.2">
      <c r="A501" s="8">
        <v>2009</v>
      </c>
      <c r="B501" s="8">
        <v>19084376</v>
      </c>
      <c r="C501" s="9">
        <f>HYPERLINK(_xlfn.CONCAT("https://pubmed.ncbi.nlm.nih.gov/",B501), B501)</f>
        <v>19084376</v>
      </c>
      <c r="D501" s="10" t="s">
        <v>129</v>
      </c>
      <c r="E501" s="8" t="s">
        <v>891</v>
      </c>
      <c r="F501" s="8" t="str">
        <f>IF(COUNTIF('Healthy (TIAB)'!A601:A1495, B501) &gt; 0, "Yes", "No")</f>
        <v>No</v>
      </c>
    </row>
    <row r="502" spans="1:6" ht="32" x14ac:dyDescent="0.2">
      <c r="A502" s="8">
        <v>2009</v>
      </c>
      <c r="B502" s="8">
        <v>23015851</v>
      </c>
      <c r="C502" s="9">
        <f>HYPERLINK(_xlfn.CONCAT("https://pubmed.ncbi.nlm.nih.gov/",B502), B502)</f>
        <v>23015851</v>
      </c>
      <c r="D502" s="10" t="s">
        <v>1337</v>
      </c>
      <c r="E502" s="8" t="s">
        <v>1070</v>
      </c>
      <c r="F502" s="8" t="str">
        <f>IF(COUNTIF('Healthy (TIAB)'!A613:A1507, B502) &gt; 0, "Yes", "No")</f>
        <v>No</v>
      </c>
    </row>
    <row r="503" spans="1:6" ht="32" x14ac:dyDescent="0.2">
      <c r="A503" s="8">
        <v>2009</v>
      </c>
      <c r="B503" s="8">
        <v>19011146</v>
      </c>
      <c r="C503" s="9">
        <f>HYPERLINK(_xlfn.CONCAT("https://pubmed.ncbi.nlm.nih.gov/",B503), B503)</f>
        <v>19011146</v>
      </c>
      <c r="D503" s="10" t="s">
        <v>1338</v>
      </c>
      <c r="E503" s="8" t="s">
        <v>1084</v>
      </c>
      <c r="F503" s="8" t="str">
        <f>IF(COUNTIF('Healthy (TIAB)'!A635:A1529, B503) &gt; 0, "Yes", "No")</f>
        <v>No</v>
      </c>
    </row>
    <row r="504" spans="1:6" ht="32" x14ac:dyDescent="0.2">
      <c r="A504" s="8">
        <v>2009</v>
      </c>
      <c r="B504" s="8">
        <v>19846544</v>
      </c>
      <c r="C504" s="9">
        <f>HYPERLINK(_xlfn.CONCAT("https://pubmed.ncbi.nlm.nih.gov/",B504), B504)</f>
        <v>19846544</v>
      </c>
      <c r="D504" s="10" t="s">
        <v>1339</v>
      </c>
      <c r="E504" s="8" t="s">
        <v>936</v>
      </c>
      <c r="F504" s="8" t="str">
        <f>IF(COUNTIF('Healthy (TIAB)'!A670:A1564, B504) &gt; 0, "Yes", "No")</f>
        <v>No</v>
      </c>
    </row>
    <row r="505" spans="1:6" ht="32" x14ac:dyDescent="0.2">
      <c r="A505" s="8">
        <v>2009</v>
      </c>
      <c r="B505" s="8">
        <v>19296875</v>
      </c>
      <c r="C505" s="9">
        <f>HYPERLINK(_xlfn.CONCAT("https://pubmed.ncbi.nlm.nih.gov/",B505), B505)</f>
        <v>19296875</v>
      </c>
      <c r="D505" s="10" t="s">
        <v>1340</v>
      </c>
      <c r="E505" s="8" t="s">
        <v>887</v>
      </c>
      <c r="F505" s="8" t="str">
        <f>IF(COUNTIF('Healthy (TIAB)'!A712:A1606, B505) &gt; 0, "Yes", "No")</f>
        <v>No</v>
      </c>
    </row>
    <row r="506" spans="1:6" ht="16" x14ac:dyDescent="0.2">
      <c r="A506" s="8">
        <v>2008</v>
      </c>
      <c r="B506" s="8">
        <v>17575985</v>
      </c>
      <c r="C506" s="9">
        <f>HYPERLINK(_xlfn.CONCAT("https://pubmed.ncbi.nlm.nih.gov/",B506), B506)</f>
        <v>17575985</v>
      </c>
      <c r="D506" s="10" t="s">
        <v>353</v>
      </c>
      <c r="E506" s="8" t="s">
        <v>851</v>
      </c>
      <c r="F506" s="8" t="str">
        <f>IF(COUNTIF('Healthy (TIAB)'!A19:A913, B506) &gt; 0, "Yes", "No")</f>
        <v>Yes</v>
      </c>
    </row>
    <row r="507" spans="1:6" ht="32" x14ac:dyDescent="0.2">
      <c r="A507" s="8">
        <v>2008</v>
      </c>
      <c r="B507" s="8">
        <v>18962989</v>
      </c>
      <c r="C507" s="9">
        <f>HYPERLINK(_xlfn.CONCAT("https://pubmed.ncbi.nlm.nih.gov/",B507), B507)</f>
        <v>18962989</v>
      </c>
      <c r="D507" s="10" t="s">
        <v>1341</v>
      </c>
      <c r="E507" s="8" t="s">
        <v>938</v>
      </c>
      <c r="F507" s="8" t="str">
        <f>IF(COUNTIF('Healthy (TIAB)'!A41:A935, B507) &gt; 0, "Yes", "No")</f>
        <v>No</v>
      </c>
    </row>
    <row r="508" spans="1:6" ht="32" x14ac:dyDescent="0.2">
      <c r="A508" s="8">
        <v>2008</v>
      </c>
      <c r="B508" s="8">
        <v>19337557</v>
      </c>
      <c r="C508" s="9">
        <f>HYPERLINK(_xlfn.CONCAT("https://pubmed.ncbi.nlm.nih.gov/",B508), B508)</f>
        <v>19337557</v>
      </c>
      <c r="D508" s="10" t="s">
        <v>1342</v>
      </c>
      <c r="E508" s="8" t="s">
        <v>851</v>
      </c>
      <c r="F508" s="8" t="str">
        <f>IF(COUNTIF('Healthy (TIAB)'!A104:A998, B508) &gt; 0, "Yes", "No")</f>
        <v>No</v>
      </c>
    </row>
    <row r="509" spans="1:6" ht="32" x14ac:dyDescent="0.2">
      <c r="A509" s="8">
        <v>2008</v>
      </c>
      <c r="B509" s="8">
        <v>18683001</v>
      </c>
      <c r="C509" s="9">
        <f>HYPERLINK(_xlfn.CONCAT("https://pubmed.ncbi.nlm.nih.gov/",B509), B509)</f>
        <v>18683001</v>
      </c>
      <c r="D509" s="10" t="s">
        <v>433</v>
      </c>
      <c r="E509" s="8" t="s">
        <v>893</v>
      </c>
      <c r="F509" s="8" t="str">
        <f>IF(COUNTIF('Healthy (TIAB)'!A118:A1012, B509) &gt; 0, "Yes", "No")</f>
        <v>Yes</v>
      </c>
    </row>
    <row r="510" spans="1:6" ht="32" x14ac:dyDescent="0.2">
      <c r="A510" s="8">
        <v>2008</v>
      </c>
      <c r="B510" s="8">
        <v>18665413</v>
      </c>
      <c r="C510" s="9">
        <f>HYPERLINK(_xlfn.CONCAT("https://pubmed.ncbi.nlm.nih.gov/",B510), B510)</f>
        <v>18665413</v>
      </c>
      <c r="D510" s="10" t="s">
        <v>1343</v>
      </c>
      <c r="E510" s="8" t="s">
        <v>851</v>
      </c>
      <c r="F510" s="8" t="str">
        <f>IF(COUNTIF('Healthy (TIAB)'!A119:A1013, B510) &gt; 0, "Yes", "No")</f>
        <v>No</v>
      </c>
    </row>
    <row r="511" spans="1:6" ht="48" x14ac:dyDescent="0.2">
      <c r="A511" s="8">
        <v>2008</v>
      </c>
      <c r="B511" s="8">
        <v>18667204</v>
      </c>
      <c r="C511" s="9">
        <f>HYPERLINK(_xlfn.CONCAT("https://pubmed.ncbi.nlm.nih.gov/",B511), B511)</f>
        <v>18667204</v>
      </c>
      <c r="D511" s="10" t="s">
        <v>1344</v>
      </c>
      <c r="E511" s="8" t="s">
        <v>977</v>
      </c>
      <c r="F511" s="8" t="str">
        <f>IF(COUNTIF('Healthy (TIAB)'!A122:A1016, B511) &gt; 0, "Yes", "No")</f>
        <v>No</v>
      </c>
    </row>
    <row r="512" spans="1:6" ht="32" x14ac:dyDescent="0.2">
      <c r="A512" s="8">
        <v>2008</v>
      </c>
      <c r="B512" s="8">
        <v>18492834</v>
      </c>
      <c r="C512" s="9">
        <f>HYPERLINK(_xlfn.CONCAT("https://pubmed.ncbi.nlm.nih.gov/",B512), B512)</f>
        <v>18492834</v>
      </c>
      <c r="D512" s="10" t="s">
        <v>125</v>
      </c>
      <c r="E512" s="8" t="s">
        <v>851</v>
      </c>
      <c r="F512" s="8" t="str">
        <f>IF(COUNTIF('Healthy (TIAB)'!A128:A1022, B512) &gt; 0, "Yes", "No")</f>
        <v>Yes</v>
      </c>
    </row>
    <row r="513" spans="1:6" ht="16" x14ac:dyDescent="0.2">
      <c r="A513" s="8">
        <v>2008</v>
      </c>
      <c r="B513" s="8">
        <v>18277895</v>
      </c>
      <c r="C513" s="9">
        <f>HYPERLINK(_xlfn.CONCAT("https://pubmed.ncbi.nlm.nih.gov/",B513), B513)</f>
        <v>18277895</v>
      </c>
      <c r="D513" s="10" t="s">
        <v>1625</v>
      </c>
      <c r="E513" s="8" t="s">
        <v>848</v>
      </c>
      <c r="F513" s="8" t="str">
        <f>IF(COUNTIF('Healthy (TIAB)'!A131:A1025, B513) &gt; 0, "Yes", "No")</f>
        <v>No</v>
      </c>
    </row>
    <row r="514" spans="1:6" ht="32" x14ac:dyDescent="0.2">
      <c r="A514" s="8">
        <v>2008</v>
      </c>
      <c r="B514" s="8">
        <v>18469350</v>
      </c>
      <c r="C514" s="9">
        <f>HYPERLINK(_xlfn.CONCAT("https://pubmed.ncbi.nlm.nih.gov/",B514), B514)</f>
        <v>18469350</v>
      </c>
      <c r="D514" s="10" t="s">
        <v>1345</v>
      </c>
      <c r="E514" s="8" t="s">
        <v>853</v>
      </c>
      <c r="F514" s="8" t="str">
        <f>IF(COUNTIF('Healthy (TIAB)'!A133:A1027, B514) &gt; 0, "Yes", "No")</f>
        <v>No</v>
      </c>
    </row>
    <row r="515" spans="1:6" ht="32" x14ac:dyDescent="0.2">
      <c r="A515" s="8">
        <v>2008</v>
      </c>
      <c r="B515" s="8">
        <v>18645486</v>
      </c>
      <c r="C515" s="9">
        <f>HYPERLINK(_xlfn.CONCAT("https://pubmed.ncbi.nlm.nih.gov/",B515), B515)</f>
        <v>18645486</v>
      </c>
      <c r="D515" s="10" t="s">
        <v>1346</v>
      </c>
      <c r="E515" s="8" t="s">
        <v>1347</v>
      </c>
      <c r="F515" s="8" t="str">
        <f>IF(COUNTIF('Healthy (TIAB)'!A135:A1029, B515) &gt; 0, "Yes", "No")</f>
        <v>No</v>
      </c>
    </row>
    <row r="516" spans="1:6" ht="32" x14ac:dyDescent="0.2">
      <c r="A516" s="8">
        <v>2008</v>
      </c>
      <c r="B516" s="8">
        <v>18613992</v>
      </c>
      <c r="C516" s="9">
        <f>HYPERLINK(_xlfn.CONCAT("https://pubmed.ncbi.nlm.nih.gov/",B516), B516)</f>
        <v>18613992</v>
      </c>
      <c r="D516" s="10" t="s">
        <v>1348</v>
      </c>
      <c r="E516" s="8" t="s">
        <v>845</v>
      </c>
      <c r="F516" s="8" t="str">
        <f>IF(COUNTIF('Healthy (TIAB)'!A136:A1030, B516) &gt; 0, "Yes", "No")</f>
        <v>No</v>
      </c>
    </row>
    <row r="517" spans="1:6" ht="32" x14ac:dyDescent="0.2">
      <c r="A517" s="8">
        <v>2008</v>
      </c>
      <c r="B517" s="8">
        <v>19009658</v>
      </c>
      <c r="C517" s="9">
        <f>HYPERLINK(_xlfn.CONCAT("https://pubmed.ncbi.nlm.nih.gov/",B517), B517)</f>
        <v>19009658</v>
      </c>
      <c r="D517" s="10" t="s">
        <v>1349</v>
      </c>
      <c r="E517" s="8" t="s">
        <v>850</v>
      </c>
      <c r="F517" s="8" t="str">
        <f>IF(COUNTIF('Healthy (TIAB)'!A138:A1032, B517) &gt; 0, "Yes", "No")</f>
        <v>No</v>
      </c>
    </row>
    <row r="518" spans="1:6" ht="32" x14ac:dyDescent="0.2">
      <c r="A518" s="8">
        <v>2008</v>
      </c>
      <c r="B518" s="8">
        <v>18721899</v>
      </c>
      <c r="C518" s="9">
        <f>HYPERLINK(_xlfn.CONCAT("https://pubmed.ncbi.nlm.nih.gov/",B518), B518)</f>
        <v>18721899</v>
      </c>
      <c r="D518" s="10" t="s">
        <v>1350</v>
      </c>
      <c r="E518" s="8" t="s">
        <v>845</v>
      </c>
      <c r="F518" s="8" t="str">
        <f>IF(COUNTIF('Healthy (TIAB)'!A200:A1094, B518) &gt; 0, "Yes", "No")</f>
        <v>No</v>
      </c>
    </row>
    <row r="519" spans="1:6" ht="32" x14ac:dyDescent="0.2">
      <c r="A519" s="8">
        <v>2008</v>
      </c>
      <c r="B519" s="8">
        <v>18241260</v>
      </c>
      <c r="C519" s="9">
        <f>HYPERLINK(_xlfn.CONCAT("https://pubmed.ncbi.nlm.nih.gov/",B519), B519)</f>
        <v>18241260</v>
      </c>
      <c r="D519" s="10" t="s">
        <v>1655</v>
      </c>
      <c r="E519" s="8" t="s">
        <v>1297</v>
      </c>
      <c r="F519" s="8" t="str">
        <f>IF(COUNTIF('Healthy (TIAB)'!A332:A1226, B519) &gt; 0, "Yes", "No")</f>
        <v>No</v>
      </c>
    </row>
    <row r="520" spans="1:6" ht="16" x14ac:dyDescent="0.2">
      <c r="A520" s="8">
        <v>2008</v>
      </c>
      <c r="B520" s="8">
        <v>18242615</v>
      </c>
      <c r="C520" s="9">
        <f>HYPERLINK(_xlfn.CONCAT("https://pubmed.ncbi.nlm.nih.gov/",B520), B520)</f>
        <v>18242615</v>
      </c>
      <c r="D520" s="10" t="s">
        <v>121</v>
      </c>
      <c r="E520" s="8" t="s">
        <v>1046</v>
      </c>
      <c r="F520" s="8" t="str">
        <f>IF(COUNTIF('Healthy (TIAB)'!A365:A1259, B520) &gt; 0, "Yes", "No")</f>
        <v>No</v>
      </c>
    </row>
    <row r="521" spans="1:6" ht="16" x14ac:dyDescent="0.2">
      <c r="A521" s="8">
        <v>2008</v>
      </c>
      <c r="B521" s="8">
        <v>18991244</v>
      </c>
      <c r="C521" s="9">
        <f>HYPERLINK(_xlfn.CONCAT("https://pubmed.ncbi.nlm.nih.gov/",B521), B521)</f>
        <v>18991244</v>
      </c>
      <c r="D521" s="10" t="s">
        <v>127</v>
      </c>
      <c r="E521" s="8" t="s">
        <v>1002</v>
      </c>
      <c r="F521" s="8" t="str">
        <f>IF(COUNTIF('Healthy (TIAB)'!A446:A1340, B521) &gt; 0, "Yes", "No")</f>
        <v>No</v>
      </c>
    </row>
    <row r="522" spans="1:6" ht="32" x14ac:dyDescent="0.2">
      <c r="A522" s="8">
        <v>2008</v>
      </c>
      <c r="B522" s="8">
        <v>18403189</v>
      </c>
      <c r="C522" s="9">
        <f>HYPERLINK(_xlfn.CONCAT("https://pubmed.ncbi.nlm.nih.gov/",B522), B522)</f>
        <v>18403189</v>
      </c>
      <c r="D522" s="10" t="s">
        <v>356</v>
      </c>
      <c r="E522" s="8" t="s">
        <v>851</v>
      </c>
      <c r="F522" s="8" t="str">
        <f>IF(COUNTIF('Healthy (TIAB)'!A470:A1364, B522) &gt; 0, "Yes", "No")</f>
        <v>No</v>
      </c>
    </row>
    <row r="523" spans="1:6" ht="32" x14ac:dyDescent="0.2">
      <c r="A523" s="8">
        <v>2008</v>
      </c>
      <c r="B523" s="8">
        <v>18237823</v>
      </c>
      <c r="C523" s="9">
        <f>HYPERLINK(_xlfn.CONCAT("https://pubmed.ncbi.nlm.nih.gov/",B523), B523)</f>
        <v>18237823</v>
      </c>
      <c r="D523" s="10" t="s">
        <v>1351</v>
      </c>
      <c r="E523" s="8" t="s">
        <v>856</v>
      </c>
      <c r="F523" s="8" t="str">
        <f>IF(COUNTIF('Healthy (TIAB)'!A488:A1382, B523) &gt; 0, "Yes", "No")</f>
        <v>No</v>
      </c>
    </row>
    <row r="524" spans="1:6" ht="16" x14ac:dyDescent="0.2">
      <c r="A524" s="8">
        <v>2008</v>
      </c>
      <c r="B524" s="8">
        <v>19022962</v>
      </c>
      <c r="C524" s="9">
        <f>HYPERLINK(_xlfn.CONCAT("https://pubmed.ncbi.nlm.nih.gov/",B524), B524)</f>
        <v>19022962</v>
      </c>
      <c r="D524" s="10" t="s">
        <v>1352</v>
      </c>
      <c r="E524" s="8" t="s">
        <v>899</v>
      </c>
      <c r="F524" s="8" t="str">
        <f>IF(COUNTIF('Healthy (TIAB)'!A489:A1383, B524) &gt; 0, "Yes", "No")</f>
        <v>No</v>
      </c>
    </row>
    <row r="525" spans="1:6" ht="32" x14ac:dyDescent="0.2">
      <c r="A525" s="8">
        <v>2008</v>
      </c>
      <c r="B525" s="8">
        <v>18460481</v>
      </c>
      <c r="C525" s="9">
        <f>HYPERLINK(_xlfn.CONCAT("https://pubmed.ncbi.nlm.nih.gov/",B525), B525)</f>
        <v>18460481</v>
      </c>
      <c r="D525" s="10" t="s">
        <v>123</v>
      </c>
      <c r="E525" s="8" t="s">
        <v>845</v>
      </c>
      <c r="F525" s="8" t="str">
        <f>IF(COUNTIF('Healthy (TIAB)'!A587:A1481, B525) &gt; 0, "Yes", "No")</f>
        <v>No</v>
      </c>
    </row>
    <row r="526" spans="1:6" ht="16" x14ac:dyDescent="0.2">
      <c r="A526" s="8">
        <v>2008</v>
      </c>
      <c r="B526" s="8">
        <v>18779276</v>
      </c>
      <c r="C526" s="9">
        <f>HYPERLINK(_xlfn.CONCAT("https://pubmed.ncbi.nlm.nih.gov/",B526), B526)</f>
        <v>18779276</v>
      </c>
      <c r="D526" s="10" t="s">
        <v>1353</v>
      </c>
      <c r="E526" s="8" t="s">
        <v>851</v>
      </c>
      <c r="F526" s="8" t="str">
        <f>IF(COUNTIF('Healthy (TIAB)'!A592:A1486, B526) &gt; 0, "Yes", "No")</f>
        <v>No</v>
      </c>
    </row>
    <row r="527" spans="1:6" ht="32" x14ac:dyDescent="0.2">
      <c r="A527" s="8">
        <v>2008</v>
      </c>
      <c r="B527" s="8">
        <v>18436564</v>
      </c>
      <c r="C527" s="9">
        <f>HYPERLINK(_xlfn.CONCAT("https://pubmed.ncbi.nlm.nih.gov/",B527), B527)</f>
        <v>18436564</v>
      </c>
      <c r="D527" s="10" t="s">
        <v>1354</v>
      </c>
      <c r="E527" s="8" t="s">
        <v>856</v>
      </c>
      <c r="F527" s="8" t="str">
        <f>IF(COUNTIF('Healthy (TIAB)'!A593:A1487, B527) &gt; 0, "Yes", "No")</f>
        <v>No</v>
      </c>
    </row>
    <row r="528" spans="1:6" ht="32" x14ac:dyDescent="0.2">
      <c r="A528" s="8">
        <v>2008</v>
      </c>
      <c r="B528" s="8">
        <v>17977469</v>
      </c>
      <c r="C528" s="9">
        <f>HYPERLINK(_xlfn.CONCAT("https://pubmed.ncbi.nlm.nih.gov/",B528), B528)</f>
        <v>17977469</v>
      </c>
      <c r="D528" s="10" t="s">
        <v>1355</v>
      </c>
      <c r="E528" s="8" t="s">
        <v>845</v>
      </c>
      <c r="F528" s="8" t="str">
        <f>IF(COUNTIF('Healthy (TIAB)'!A594:A1488, B528) &gt; 0, "Yes", "No")</f>
        <v>No</v>
      </c>
    </row>
    <row r="529" spans="1:6" ht="32" x14ac:dyDescent="0.2">
      <c r="A529" s="8">
        <v>2008</v>
      </c>
      <c r="B529" s="8">
        <v>17971707</v>
      </c>
      <c r="C529" s="9">
        <f>HYPERLINK(_xlfn.CONCAT("https://pubmed.ncbi.nlm.nih.gov/",B529), B529)</f>
        <v>17971707</v>
      </c>
      <c r="D529" s="10" t="s">
        <v>1356</v>
      </c>
      <c r="E529" s="8" t="s">
        <v>1236</v>
      </c>
      <c r="F529" s="8" t="str">
        <f>IF(COUNTIF('Healthy (TIAB)'!A615:A1509, B529) &gt; 0, "Yes", "No")</f>
        <v>No</v>
      </c>
    </row>
    <row r="530" spans="1:6" ht="32" x14ac:dyDescent="0.2">
      <c r="A530" s="8">
        <v>2008</v>
      </c>
      <c r="B530" s="8">
        <v>18348080</v>
      </c>
      <c r="C530" s="9">
        <f>HYPERLINK(_xlfn.CONCAT("https://pubmed.ncbi.nlm.nih.gov/",B530), B530)</f>
        <v>18348080</v>
      </c>
      <c r="D530" s="10" t="s">
        <v>122</v>
      </c>
      <c r="E530" s="8" t="s">
        <v>851</v>
      </c>
      <c r="F530" s="8" t="str">
        <f>IF(COUNTIF('Healthy (TIAB)'!A637:A1531, B530) &gt; 0, "Yes", "No")</f>
        <v>No</v>
      </c>
    </row>
    <row r="531" spans="1:6" ht="16" x14ac:dyDescent="0.2">
      <c r="A531" s="8">
        <v>2008</v>
      </c>
      <c r="B531" s="8">
        <v>18525453</v>
      </c>
      <c r="C531" s="9">
        <f>HYPERLINK(_xlfn.CONCAT("https://pubmed.ncbi.nlm.nih.gov/",B531), B531)</f>
        <v>18525453</v>
      </c>
      <c r="D531" s="10" t="s">
        <v>1357</v>
      </c>
      <c r="E531" s="8" t="s">
        <v>851</v>
      </c>
      <c r="F531" s="8" t="str">
        <f>IF(COUNTIF('Healthy (TIAB)'!A725:A1619, B531) &gt; 0, "Yes", "No")</f>
        <v>No</v>
      </c>
    </row>
    <row r="532" spans="1:6" ht="16" x14ac:dyDescent="0.2">
      <c r="A532" s="8">
        <v>2008</v>
      </c>
      <c r="B532" s="8">
        <v>18490931</v>
      </c>
      <c r="C532" s="9">
        <f>HYPERLINK(_xlfn.CONCAT("https://pubmed.ncbi.nlm.nih.gov/",B532), B532)</f>
        <v>18490931</v>
      </c>
      <c r="D532" s="10" t="s">
        <v>1358</v>
      </c>
      <c r="E532" s="8" t="s">
        <v>851</v>
      </c>
      <c r="F532" s="8" t="str">
        <f>IF(COUNTIF('Healthy (TIAB)'!A771:A1665, B532) &gt; 0, "Yes", "No")</f>
        <v>No</v>
      </c>
    </row>
    <row r="533" spans="1:6" ht="32" x14ac:dyDescent="0.2">
      <c r="A533" s="8">
        <v>2007</v>
      </c>
      <c r="B533" s="8">
        <v>17600695</v>
      </c>
      <c r="C533" s="9">
        <f>HYPERLINK(_xlfn.CONCAT("https://pubmed.ncbi.nlm.nih.gov/",B533), B533)</f>
        <v>17600695</v>
      </c>
      <c r="D533" s="10" t="s">
        <v>1359</v>
      </c>
      <c r="E533" s="8" t="s">
        <v>845</v>
      </c>
      <c r="F533" s="8" t="str">
        <f>IF(COUNTIF('Healthy (TIAB)'!A9:A903, B533) &gt; 0, "Yes", "No")</f>
        <v>No</v>
      </c>
    </row>
    <row r="534" spans="1:6" ht="16" x14ac:dyDescent="0.2">
      <c r="A534" s="8">
        <v>2007</v>
      </c>
      <c r="B534" s="8">
        <v>21291683</v>
      </c>
      <c r="C534" s="9">
        <f>HYPERLINK(_xlfn.CONCAT("https://pubmed.ncbi.nlm.nih.gov/",B534), B534)</f>
        <v>21291683</v>
      </c>
      <c r="D534" s="10" t="s">
        <v>1360</v>
      </c>
      <c r="E534" s="8" t="s">
        <v>1236</v>
      </c>
      <c r="F534" s="8" t="str">
        <f>IF(COUNTIF('Healthy (TIAB)'!A38:A932, B534) &gt; 0, "Yes", "No")</f>
        <v>No</v>
      </c>
    </row>
    <row r="535" spans="1:6" ht="32" x14ac:dyDescent="0.2">
      <c r="A535" s="8">
        <v>2007</v>
      </c>
      <c r="B535" s="8">
        <v>18046087</v>
      </c>
      <c r="C535" s="9">
        <f>HYPERLINK(_xlfn.CONCAT("https://pubmed.ncbi.nlm.nih.gov/",B535), B535)</f>
        <v>18046087</v>
      </c>
      <c r="D535" s="10" t="s">
        <v>119</v>
      </c>
      <c r="E535" s="8" t="s">
        <v>853</v>
      </c>
      <c r="F535" s="8" t="str">
        <f>IF(COUNTIF('Healthy (TIAB)'!A141:A1035, B535) &gt; 0, "Yes", "No")</f>
        <v>No</v>
      </c>
    </row>
    <row r="536" spans="1:6" ht="32" x14ac:dyDescent="0.2">
      <c r="A536" s="8">
        <v>2007</v>
      </c>
      <c r="B536" s="8">
        <v>17623719</v>
      </c>
      <c r="C536" s="9">
        <f>HYPERLINK(_xlfn.CONCAT("https://pubmed.ncbi.nlm.nih.gov/",B536), B536)</f>
        <v>17623719</v>
      </c>
      <c r="D536" s="10" t="s">
        <v>1361</v>
      </c>
      <c r="E536" s="8" t="s">
        <v>845</v>
      </c>
      <c r="F536" s="8" t="str">
        <f>IF(COUNTIF('Healthy (TIAB)'!A146:A1040, B536) &gt; 0, "Yes", "No")</f>
        <v>No</v>
      </c>
    </row>
    <row r="537" spans="1:6" ht="32" x14ac:dyDescent="0.2">
      <c r="A537" s="8">
        <v>2007</v>
      </c>
      <c r="B537" s="8">
        <v>17461697</v>
      </c>
      <c r="C537" s="9">
        <f>HYPERLINK(_xlfn.CONCAT("https://pubmed.ncbi.nlm.nih.gov/",B537), B537)</f>
        <v>17461697</v>
      </c>
      <c r="D537" s="10" t="s">
        <v>115</v>
      </c>
      <c r="E537" s="8" t="s">
        <v>851</v>
      </c>
      <c r="F537" s="8" t="str">
        <f>IF(COUNTIF('Healthy (TIAB)'!A162:A1056, B537) &gt; 0, "Yes", "No")</f>
        <v>No</v>
      </c>
    </row>
    <row r="538" spans="1:6" ht="32" x14ac:dyDescent="0.2">
      <c r="A538" s="8">
        <v>2007</v>
      </c>
      <c r="B538" s="8">
        <v>17490962</v>
      </c>
      <c r="C538" s="9">
        <f>HYPERLINK(_xlfn.CONCAT("https://pubmed.ncbi.nlm.nih.gov/",B538), B538)</f>
        <v>17490962</v>
      </c>
      <c r="D538" s="10" t="s">
        <v>1628</v>
      </c>
      <c r="E538" s="8" t="s">
        <v>845</v>
      </c>
      <c r="F538" s="8" t="str">
        <f>IF(COUNTIF('Healthy (TIAB)'!A164:A1058, B538) &gt; 0, "Yes", "No")</f>
        <v>No</v>
      </c>
    </row>
    <row r="539" spans="1:6" ht="32" x14ac:dyDescent="0.2">
      <c r="A539" s="8">
        <v>2007</v>
      </c>
      <c r="B539" s="8">
        <v>17398308</v>
      </c>
      <c r="C539" s="9">
        <f>HYPERLINK(_xlfn.CONCAT("https://pubmed.ncbi.nlm.nih.gov/",B539), B539)</f>
        <v>17398308</v>
      </c>
      <c r="D539" s="10" t="s">
        <v>1629</v>
      </c>
      <c r="E539" s="8" t="s">
        <v>1156</v>
      </c>
      <c r="F539" s="8" t="str">
        <f>IF(COUNTIF('Healthy (TIAB)'!A167:A1061, B539) &gt; 0, "Yes", "No")</f>
        <v>No</v>
      </c>
    </row>
    <row r="540" spans="1:6" ht="48" x14ac:dyDescent="0.2">
      <c r="A540" s="8">
        <v>2007</v>
      </c>
      <c r="B540" s="8">
        <v>17237316</v>
      </c>
      <c r="C540" s="9">
        <f>HYPERLINK(_xlfn.CONCAT("https://pubmed.ncbi.nlm.nih.gov/",B540), B540)</f>
        <v>17237316</v>
      </c>
      <c r="D540" s="10" t="s">
        <v>1362</v>
      </c>
      <c r="E540" s="8" t="s">
        <v>848</v>
      </c>
      <c r="F540" s="8" t="str">
        <f>IF(COUNTIF('Healthy (TIAB)'!A181:A1075, B540) &gt; 0, "Yes", "No")</f>
        <v>No</v>
      </c>
    </row>
    <row r="541" spans="1:6" ht="32" x14ac:dyDescent="0.2">
      <c r="A541" s="8">
        <v>2007</v>
      </c>
      <c r="B541" s="8">
        <v>16781788</v>
      </c>
      <c r="C541" s="9">
        <f>HYPERLINK(_xlfn.CONCAT("https://pubmed.ncbi.nlm.nih.gov/",B541), B541)</f>
        <v>16781788</v>
      </c>
      <c r="D541" s="10" t="s">
        <v>1637</v>
      </c>
      <c r="E541" s="8" t="s">
        <v>856</v>
      </c>
      <c r="F541" s="8" t="str">
        <f>IF(COUNTIF('Healthy (TIAB)'!A191:A1085, B541) &gt; 0, "Yes", "No")</f>
        <v>No</v>
      </c>
    </row>
    <row r="542" spans="1:6" ht="32" x14ac:dyDescent="0.2">
      <c r="A542" s="8">
        <v>2007</v>
      </c>
      <c r="B542" s="8">
        <v>17234506</v>
      </c>
      <c r="C542" s="9">
        <f>HYPERLINK(_xlfn.CONCAT("https://pubmed.ncbi.nlm.nih.gov/",B542), B542)</f>
        <v>17234506</v>
      </c>
      <c r="D542" s="10" t="s">
        <v>114</v>
      </c>
      <c r="E542" s="8" t="s">
        <v>887</v>
      </c>
      <c r="F542" s="8" t="str">
        <f>IF(COUNTIF('Healthy (TIAB)'!A197:A1091, B542) &gt; 0, "Yes", "No")</f>
        <v>No</v>
      </c>
    </row>
    <row r="543" spans="1:6" ht="32" x14ac:dyDescent="0.2">
      <c r="A543" s="8">
        <v>2007</v>
      </c>
      <c r="B543" s="8">
        <v>16879829</v>
      </c>
      <c r="C543" s="9">
        <f>HYPERLINK(_xlfn.CONCAT("https://pubmed.ncbi.nlm.nih.gov/",B543), B543)</f>
        <v>16879829</v>
      </c>
      <c r="D543" s="10" t="s">
        <v>111</v>
      </c>
      <c r="E543" s="8" t="s">
        <v>845</v>
      </c>
      <c r="F543" s="8" t="str">
        <f>IF(COUNTIF('Healthy (TIAB)'!A309:A1203, B543) &gt; 0, "Yes", "No")</f>
        <v>No</v>
      </c>
    </row>
    <row r="544" spans="1:6" ht="32" x14ac:dyDescent="0.2">
      <c r="A544" s="8">
        <v>2007</v>
      </c>
      <c r="B544" s="8">
        <v>17393216</v>
      </c>
      <c r="C544" s="9">
        <f>HYPERLINK(_xlfn.CONCAT("https://pubmed.ncbi.nlm.nih.gov/",B544), B544)</f>
        <v>17393216</v>
      </c>
      <c r="D544" s="10" t="s">
        <v>1363</v>
      </c>
      <c r="E544" s="8" t="s">
        <v>853</v>
      </c>
      <c r="F544" s="8" t="str">
        <f>IF(COUNTIF('Healthy (TIAB)'!A310:A1204, B544) &gt; 0, "Yes", "No")</f>
        <v>No</v>
      </c>
    </row>
    <row r="545" spans="1:6" ht="32" x14ac:dyDescent="0.2">
      <c r="A545" s="8">
        <v>2007</v>
      </c>
      <c r="B545" s="8">
        <v>16616147</v>
      </c>
      <c r="C545" s="9">
        <f>HYPERLINK(_xlfn.CONCAT("https://pubmed.ncbi.nlm.nih.gov/",B545), B545)</f>
        <v>16616147</v>
      </c>
      <c r="D545" s="10" t="s">
        <v>1667</v>
      </c>
      <c r="E545" s="8" t="s">
        <v>873</v>
      </c>
      <c r="F545" s="8" t="str">
        <f>IF(COUNTIF('Healthy (TIAB)'!A449:A1343, B545) &gt; 0, "Yes", "No")</f>
        <v>No</v>
      </c>
    </row>
    <row r="546" spans="1:6" ht="16" x14ac:dyDescent="0.2">
      <c r="A546" s="8">
        <v>2007</v>
      </c>
      <c r="B546" s="8">
        <v>17635746</v>
      </c>
      <c r="C546" s="9">
        <f>HYPERLINK(_xlfn.CONCAT("https://pubmed.ncbi.nlm.nih.gov/",B546), B546)</f>
        <v>17635746</v>
      </c>
      <c r="D546" s="10" t="s">
        <v>116</v>
      </c>
      <c r="E546" s="8" t="s">
        <v>851</v>
      </c>
      <c r="F546" s="8" t="str">
        <f>IF(COUNTIF('Healthy (TIAB)'!A468:A1362, B546) &gt; 0, "Yes", "No")</f>
        <v>No</v>
      </c>
    </row>
    <row r="547" spans="1:6" ht="48" x14ac:dyDescent="0.2">
      <c r="A547" s="8">
        <v>2007</v>
      </c>
      <c r="B547" s="8">
        <v>18065585</v>
      </c>
      <c r="C547" s="9">
        <f>HYPERLINK(_xlfn.CONCAT("https://pubmed.ncbi.nlm.nih.gov/",B547), B547)</f>
        <v>18065585</v>
      </c>
      <c r="D547" s="10" t="s">
        <v>1364</v>
      </c>
      <c r="E547" s="8" t="s">
        <v>966</v>
      </c>
      <c r="F547" s="8" t="str">
        <f>IF(COUNTIF('Healthy (TIAB)'!A551:A1445, B547) &gt; 0, "Yes", "No")</f>
        <v>No</v>
      </c>
    </row>
    <row r="548" spans="1:6" ht="32" x14ac:dyDescent="0.2">
      <c r="A548" s="8">
        <v>2007</v>
      </c>
      <c r="B548" s="8">
        <v>17497447</v>
      </c>
      <c r="C548" s="9">
        <f>HYPERLINK(_xlfn.CONCAT("https://pubmed.ncbi.nlm.nih.gov/",B548), B548)</f>
        <v>17497447</v>
      </c>
      <c r="D548" s="10" t="s">
        <v>1678</v>
      </c>
      <c r="E548" s="8" t="s">
        <v>851</v>
      </c>
      <c r="F548" s="8" t="str">
        <f>IF(COUNTIF('Healthy (TIAB)'!A559:A1453, B548) &gt; 0, "Yes", "No")</f>
        <v>No</v>
      </c>
    </row>
    <row r="549" spans="1:6" ht="48" x14ac:dyDescent="0.2">
      <c r="A549" s="8">
        <v>2007</v>
      </c>
      <c r="B549" s="8">
        <v>17199721</v>
      </c>
      <c r="C549" s="9">
        <f>HYPERLINK(_xlfn.CONCAT("https://pubmed.ncbi.nlm.nih.gov/",B549), B549)</f>
        <v>17199721</v>
      </c>
      <c r="D549" s="10" t="s">
        <v>1365</v>
      </c>
      <c r="E549" s="8" t="s">
        <v>845</v>
      </c>
      <c r="F549" s="8" t="str">
        <f>IF(COUNTIF('Healthy (TIAB)'!A582:A1476, B549) &gt; 0, "Yes", "No")</f>
        <v>No</v>
      </c>
    </row>
    <row r="550" spans="1:6" ht="32" x14ac:dyDescent="0.2">
      <c r="A550" s="8">
        <v>2007</v>
      </c>
      <c r="B550" s="8">
        <v>17134951</v>
      </c>
      <c r="C550" s="9">
        <f>HYPERLINK(_xlfn.CONCAT("https://pubmed.ncbi.nlm.nih.gov/",B550), B550)</f>
        <v>17134951</v>
      </c>
      <c r="D550" s="10" t="s">
        <v>112</v>
      </c>
      <c r="E550" s="8" t="s">
        <v>1366</v>
      </c>
      <c r="F550" s="8" t="str">
        <f>IF(COUNTIF('Healthy (TIAB)'!A588:A1482, B550) &gt; 0, "Yes", "No")</f>
        <v>No</v>
      </c>
    </row>
    <row r="551" spans="1:6" ht="16" x14ac:dyDescent="0.2">
      <c r="A551" s="8">
        <v>2007</v>
      </c>
      <c r="B551" s="8">
        <v>17951945</v>
      </c>
      <c r="C551" s="9">
        <f>HYPERLINK(_xlfn.CONCAT("https://pubmed.ncbi.nlm.nih.gov/",B551), B551)</f>
        <v>17951945</v>
      </c>
      <c r="D551" s="10" t="s">
        <v>1367</v>
      </c>
      <c r="E551" s="8" t="s">
        <v>845</v>
      </c>
      <c r="F551" s="8" t="str">
        <f>IF(COUNTIF('Healthy (TIAB)'!A605:A1499, B551) &gt; 0, "Yes", "No")</f>
        <v>No</v>
      </c>
    </row>
    <row r="552" spans="1:6" ht="32" x14ac:dyDescent="0.2">
      <c r="A552" s="8">
        <v>2007</v>
      </c>
      <c r="B552" s="8">
        <v>17684201</v>
      </c>
      <c r="C552" s="9">
        <f>HYPERLINK(_xlfn.CONCAT("https://pubmed.ncbi.nlm.nih.gov/",B552), B552)</f>
        <v>17684201</v>
      </c>
      <c r="D552" s="10" t="s">
        <v>1368</v>
      </c>
      <c r="E552" s="8" t="s">
        <v>858</v>
      </c>
      <c r="F552" s="8" t="str">
        <f>IF(COUNTIF('Healthy (TIAB)'!A616:A1510, B552) &gt; 0, "Yes", "No")</f>
        <v>No</v>
      </c>
    </row>
    <row r="553" spans="1:6" ht="32" x14ac:dyDescent="0.2">
      <c r="A553" s="8">
        <v>2007</v>
      </c>
      <c r="B553" s="8">
        <v>17182793</v>
      </c>
      <c r="C553" s="9">
        <f>HYPERLINK(_xlfn.CONCAT("https://pubmed.ncbi.nlm.nih.gov/",B553), B553)</f>
        <v>17182793</v>
      </c>
      <c r="D553" s="10" t="s">
        <v>234</v>
      </c>
      <c r="E553" s="8" t="s">
        <v>851</v>
      </c>
      <c r="F553" s="8" t="str">
        <f>IF(COUNTIF('Healthy (TIAB)'!A626:A1520, B553) &gt; 0, "Yes", "No")</f>
        <v>No</v>
      </c>
    </row>
    <row r="554" spans="1:6" ht="32" x14ac:dyDescent="0.2">
      <c r="A554" s="8">
        <v>2007</v>
      </c>
      <c r="B554" s="8">
        <v>18029476</v>
      </c>
      <c r="C554" s="9">
        <f>HYPERLINK(_xlfn.CONCAT("https://pubmed.ncbi.nlm.nih.gov/",B554), B554)</f>
        <v>18029476</v>
      </c>
      <c r="D554" s="10" t="s">
        <v>354</v>
      </c>
      <c r="E554" s="8" t="s">
        <v>850</v>
      </c>
      <c r="F554" s="8" t="str">
        <f>IF(COUNTIF('Healthy (TIAB)'!A629:A1523, B554) &gt; 0, "Yes", "No")</f>
        <v>No</v>
      </c>
    </row>
    <row r="555" spans="1:6" ht="32" x14ac:dyDescent="0.2">
      <c r="A555" s="8">
        <v>2007</v>
      </c>
      <c r="B555" s="8">
        <v>17299483</v>
      </c>
      <c r="C555" s="9">
        <f>HYPERLINK(_xlfn.CONCAT("https://pubmed.ncbi.nlm.nih.gov/",B555), B555)</f>
        <v>17299483</v>
      </c>
      <c r="D555" s="10" t="s">
        <v>1370</v>
      </c>
      <c r="E555" s="8" t="s">
        <v>887</v>
      </c>
      <c r="F555" s="8" t="str">
        <f>IF(COUNTIF('Healthy (TIAB)'!A633:A1527, B555) &gt; 0, "Yes", "No")</f>
        <v>No</v>
      </c>
    </row>
    <row r="556" spans="1:6" ht="16" x14ac:dyDescent="0.2">
      <c r="A556" s="8">
        <v>2007</v>
      </c>
      <c r="B556" s="8">
        <v>17496735</v>
      </c>
      <c r="C556" s="9">
        <f>HYPERLINK(_xlfn.CONCAT("https://pubmed.ncbi.nlm.nih.gov/",B556), B556)</f>
        <v>17496735</v>
      </c>
      <c r="D556" s="10" t="s">
        <v>1371</v>
      </c>
      <c r="E556" s="8" t="s">
        <v>1372</v>
      </c>
      <c r="F556" s="8" t="str">
        <f>IF(COUNTIF('Healthy (TIAB)'!A683:A1577, B556) &gt; 0, "Yes", "No")</f>
        <v>No</v>
      </c>
    </row>
    <row r="557" spans="1:6" ht="16" x14ac:dyDescent="0.2">
      <c r="A557" s="8">
        <v>2007</v>
      </c>
      <c r="B557" s="8">
        <v>17510682</v>
      </c>
      <c r="C557" s="9">
        <f>HYPERLINK(_xlfn.CONCAT("https://pubmed.ncbi.nlm.nih.gov/",B557), B557)</f>
        <v>17510682</v>
      </c>
      <c r="D557" s="10" t="s">
        <v>1373</v>
      </c>
      <c r="E557" s="8" t="s">
        <v>899</v>
      </c>
      <c r="F557" s="8" t="str">
        <f>IF(COUNTIF('Healthy (TIAB)'!A690:A1584, B557) &gt; 0, "Yes", "No")</f>
        <v>No</v>
      </c>
    </row>
    <row r="558" spans="1:6" ht="32" x14ac:dyDescent="0.2">
      <c r="A558" s="8">
        <v>2007</v>
      </c>
      <c r="B558" s="8">
        <v>17704023</v>
      </c>
      <c r="C558" s="9">
        <f>HYPERLINK(_xlfn.CONCAT("https://pubmed.ncbi.nlm.nih.gov/",B558), B558)</f>
        <v>17704023</v>
      </c>
      <c r="D558" s="10" t="s">
        <v>118</v>
      </c>
      <c r="E558" s="8" t="s">
        <v>851</v>
      </c>
      <c r="F558" s="8" t="str">
        <f>IF(COUNTIF('Healthy (TIAB)'!A717:A1611, B558) &gt; 0, "Yes", "No")</f>
        <v>No</v>
      </c>
    </row>
    <row r="559" spans="1:6" ht="16" x14ac:dyDescent="0.2">
      <c r="A559" s="8">
        <v>2007</v>
      </c>
      <c r="B559" s="8">
        <v>17462553</v>
      </c>
      <c r="C559" s="9">
        <f>HYPERLINK(_xlfn.CONCAT("https://pubmed.ncbi.nlm.nih.gov/",B559), B559)</f>
        <v>17462553</v>
      </c>
      <c r="D559" s="10" t="s">
        <v>1374</v>
      </c>
      <c r="E559" s="8" t="s">
        <v>851</v>
      </c>
      <c r="F559" s="8" t="str">
        <f>IF(COUNTIF('Healthy (TIAB)'!A756:A1650, B559) &gt; 0, "Yes", "No")</f>
        <v>No</v>
      </c>
    </row>
    <row r="560" spans="1:6" ht="32" x14ac:dyDescent="0.2">
      <c r="A560" s="8">
        <v>2007</v>
      </c>
      <c r="B560" s="8">
        <v>17659823</v>
      </c>
      <c r="C560" s="9">
        <f>HYPERLINK(_xlfn.CONCAT("https://pubmed.ncbi.nlm.nih.gov/",B560), B560)</f>
        <v>17659823</v>
      </c>
      <c r="D560" s="10" t="s">
        <v>1698</v>
      </c>
      <c r="E560" s="8" t="s">
        <v>869</v>
      </c>
      <c r="F560" s="8" t="str">
        <f>IF(COUNTIF('Healthy (TIAB)'!A784:A1678, B560) &gt; 0, "Yes", "No")</f>
        <v>No</v>
      </c>
    </row>
    <row r="561" spans="1:6" ht="32" x14ac:dyDescent="0.2">
      <c r="A561" s="8">
        <v>2007</v>
      </c>
      <c r="B561" s="8">
        <v>18026868</v>
      </c>
      <c r="C561" s="9">
        <f>HYPERLINK(_xlfn.CONCAT("https://pubmed.ncbi.nlm.nih.gov/",B561), B561)</f>
        <v>18026868</v>
      </c>
      <c r="D561" s="10" t="s">
        <v>1375</v>
      </c>
      <c r="E561" s="8" t="s">
        <v>851</v>
      </c>
      <c r="F561" s="8" t="str">
        <f>IF(COUNTIF('Healthy (TIAB)'!A785:A1679, B561) &gt; 0, "Yes", "No")</f>
        <v>No</v>
      </c>
    </row>
    <row r="562" spans="1:6" ht="32" x14ac:dyDescent="0.2">
      <c r="A562" s="8">
        <v>2006</v>
      </c>
      <c r="B562" s="8">
        <v>24678094</v>
      </c>
      <c r="C562" s="9">
        <f>HYPERLINK(_xlfn.CONCAT("https://pubmed.ncbi.nlm.nih.gov/",B562), B562)</f>
        <v>24678094</v>
      </c>
      <c r="D562" s="10" t="s">
        <v>1377</v>
      </c>
      <c r="E562" s="8" t="s">
        <v>899</v>
      </c>
      <c r="F562" s="8" t="str">
        <f>IF(COUNTIF('Healthy (TIAB)'!A57:A951, B562) &gt; 0, "Yes", "No")</f>
        <v>No</v>
      </c>
    </row>
    <row r="563" spans="1:6" ht="32" x14ac:dyDescent="0.2">
      <c r="A563" s="8">
        <v>2006</v>
      </c>
      <c r="B563" s="8">
        <v>16822237</v>
      </c>
      <c r="C563" s="9">
        <f>HYPERLINK(_xlfn.CONCAT("https://pubmed.ncbi.nlm.nih.gov/",B563), B563)</f>
        <v>16822237</v>
      </c>
      <c r="D563" s="10" t="s">
        <v>110</v>
      </c>
      <c r="E563" s="8" t="s">
        <v>1379</v>
      </c>
      <c r="F563" s="8" t="str">
        <f>IF(COUNTIF('Healthy (TIAB)'!A160:A1054, B563) &gt; 0, "Yes", "No")</f>
        <v>No</v>
      </c>
    </row>
    <row r="564" spans="1:6" ht="48" x14ac:dyDescent="0.2">
      <c r="A564" s="8">
        <v>2006</v>
      </c>
      <c r="B564" s="8">
        <v>16926660</v>
      </c>
      <c r="C564" s="9">
        <f>HYPERLINK(_xlfn.CONCAT("https://pubmed.ncbi.nlm.nih.gov/",B564), B564)</f>
        <v>16926660</v>
      </c>
      <c r="D564" s="10" t="s">
        <v>1627</v>
      </c>
      <c r="E564" s="8" t="s">
        <v>1448</v>
      </c>
      <c r="F564" s="8" t="str">
        <f>IF(COUNTIF('Healthy (TIAB)'!A161:A1055, B564) &gt; 0, "Yes", "No")</f>
        <v>No</v>
      </c>
    </row>
    <row r="565" spans="1:6" ht="32" x14ac:dyDescent="0.2">
      <c r="A565" s="8">
        <v>2006</v>
      </c>
      <c r="B565" s="8">
        <v>17089085</v>
      </c>
      <c r="C565" s="9">
        <f>HYPERLINK(_xlfn.CONCAT("https://pubmed.ncbi.nlm.nih.gov/",B565), B565)</f>
        <v>17089085</v>
      </c>
      <c r="D565" s="10" t="s">
        <v>1632</v>
      </c>
      <c r="E565" s="8" t="s">
        <v>856</v>
      </c>
      <c r="F565" s="8" t="str">
        <f>IF(COUNTIF('Healthy (TIAB)'!A179:A1073, B565) &gt; 0, "Yes", "No")</f>
        <v>No</v>
      </c>
    </row>
    <row r="566" spans="1:6" ht="32" x14ac:dyDescent="0.2">
      <c r="A566" s="8">
        <v>2006</v>
      </c>
      <c r="B566" s="8">
        <v>16154181</v>
      </c>
      <c r="C566" s="9">
        <f>HYPERLINK(_xlfn.CONCAT("https://pubmed.ncbi.nlm.nih.gov/",B566), B566)</f>
        <v>16154181</v>
      </c>
      <c r="D566" s="10" t="s">
        <v>1380</v>
      </c>
      <c r="E566" s="8" t="s">
        <v>856</v>
      </c>
      <c r="F566" s="8" t="str">
        <f>IF(COUNTIF('Healthy (TIAB)'!A186:A1080, B566) &gt; 0, "Yes", "No")</f>
        <v>No</v>
      </c>
    </row>
    <row r="567" spans="1:6" ht="32" x14ac:dyDescent="0.2">
      <c r="A567" s="8">
        <v>2006</v>
      </c>
      <c r="B567" s="8">
        <v>16616012</v>
      </c>
      <c r="C567" s="9">
        <f>HYPERLINK(_xlfn.CONCAT("https://pubmed.ncbi.nlm.nih.gov/",B567), B567)</f>
        <v>16616012</v>
      </c>
      <c r="D567" s="10" t="s">
        <v>1381</v>
      </c>
      <c r="E567" s="8" t="s">
        <v>966</v>
      </c>
      <c r="F567" s="8" t="str">
        <f>IF(COUNTIF('Healthy (TIAB)'!A189:A1083, B567) &gt; 0, "Yes", "No")</f>
        <v>No</v>
      </c>
    </row>
    <row r="568" spans="1:6" ht="16" x14ac:dyDescent="0.2">
      <c r="A568" s="8">
        <v>2006</v>
      </c>
      <c r="B568" s="8">
        <v>16713391</v>
      </c>
      <c r="C568" s="9">
        <f>HYPERLINK(_xlfn.CONCAT("https://pubmed.ncbi.nlm.nih.gov/",B568), B568)</f>
        <v>16713391</v>
      </c>
      <c r="D568" s="10" t="s">
        <v>109</v>
      </c>
      <c r="E568" s="8" t="s">
        <v>851</v>
      </c>
      <c r="F568" s="8" t="str">
        <f>IF(COUNTIF('Healthy (TIAB)'!A201:A1095, B568) &gt; 0, "Yes", "No")</f>
        <v>No</v>
      </c>
    </row>
    <row r="569" spans="1:6" ht="32" x14ac:dyDescent="0.2">
      <c r="A569" s="8">
        <v>2006</v>
      </c>
      <c r="B569" s="8">
        <v>16512939</v>
      </c>
      <c r="C569" s="9">
        <f>HYPERLINK(_xlfn.CONCAT("https://pubmed.ncbi.nlm.nih.gov/",B569), B569)</f>
        <v>16512939</v>
      </c>
      <c r="D569" s="10" t="s">
        <v>107</v>
      </c>
      <c r="E569" s="8" t="s">
        <v>1382</v>
      </c>
      <c r="F569" s="8" t="str">
        <f>IF(COUNTIF('Healthy (TIAB)'!A279:A1173, B569) &gt; 0, "Yes", "No")</f>
        <v>No</v>
      </c>
    </row>
    <row r="570" spans="1:6" ht="16" x14ac:dyDescent="0.2">
      <c r="A570" s="8">
        <v>2006</v>
      </c>
      <c r="B570" s="8">
        <v>16365065</v>
      </c>
      <c r="C570" s="9">
        <f>HYPERLINK(_xlfn.CONCAT("https://pubmed.ncbi.nlm.nih.gov/",B570), B570)</f>
        <v>16365065</v>
      </c>
      <c r="D570" s="10" t="s">
        <v>106</v>
      </c>
      <c r="E570" s="8" t="s">
        <v>856</v>
      </c>
      <c r="F570" s="8" t="str">
        <f>IF(COUNTIF('Healthy (TIAB)'!A284:A1178, B570) &gt; 0, "Yes", "No")</f>
        <v>No</v>
      </c>
    </row>
    <row r="571" spans="1:6" ht="32" x14ac:dyDescent="0.2">
      <c r="A571" s="8">
        <v>2006</v>
      </c>
      <c r="B571" s="8">
        <v>16487912</v>
      </c>
      <c r="C571" s="9">
        <f>HYPERLINK(_xlfn.CONCAT("https://pubmed.ncbi.nlm.nih.gov/",B571), B571)</f>
        <v>16487912</v>
      </c>
      <c r="D571" s="10" t="s">
        <v>1383</v>
      </c>
      <c r="E571" s="8" t="s">
        <v>869</v>
      </c>
      <c r="F571" s="8" t="str">
        <f>IF(COUNTIF('Healthy (TIAB)'!A300:A1194, B571) &gt; 0, "Yes", "No")</f>
        <v>No</v>
      </c>
    </row>
    <row r="572" spans="1:6" ht="32" x14ac:dyDescent="0.2">
      <c r="A572" s="8">
        <v>2006</v>
      </c>
      <c r="B572" s="8">
        <v>16938806</v>
      </c>
      <c r="C572" s="9">
        <f>HYPERLINK(_xlfn.CONCAT("https://pubmed.ncbi.nlm.nih.gov/",B572), B572)</f>
        <v>16938806</v>
      </c>
      <c r="D572" s="10" t="s">
        <v>1384</v>
      </c>
      <c r="E572" s="8" t="s">
        <v>1294</v>
      </c>
      <c r="F572" s="8" t="str">
        <f>IF(COUNTIF('Healthy (TIAB)'!A368:A1262, B572) &gt; 0, "Yes", "No")</f>
        <v>No</v>
      </c>
    </row>
    <row r="573" spans="1:6" ht="48" x14ac:dyDescent="0.2">
      <c r="A573" s="8">
        <v>2006</v>
      </c>
      <c r="B573" s="8">
        <v>17229894</v>
      </c>
      <c r="C573" s="9">
        <f>HYPERLINK(_xlfn.CONCAT("https://pubmed.ncbi.nlm.nih.gov/",B573), B573)</f>
        <v>17229894</v>
      </c>
      <c r="D573" s="10" t="s">
        <v>1385</v>
      </c>
      <c r="E573" s="8" t="s">
        <v>851</v>
      </c>
      <c r="F573" s="8" t="str">
        <f>IF(COUNTIF('Healthy (TIAB)'!A539:A1433, B573) &gt; 0, "Yes", "No")</f>
        <v>No</v>
      </c>
    </row>
    <row r="574" spans="1:6" ht="32" x14ac:dyDescent="0.2">
      <c r="A574" s="8">
        <v>2006</v>
      </c>
      <c r="B574" s="8">
        <v>17087052</v>
      </c>
      <c r="C574" s="9">
        <f>HYPERLINK(_xlfn.CONCAT("https://pubmed.ncbi.nlm.nih.gov/",B574), B574)</f>
        <v>17087052</v>
      </c>
      <c r="D574" s="10" t="s">
        <v>608</v>
      </c>
      <c r="E574" s="8" t="s">
        <v>845</v>
      </c>
      <c r="F574" s="8" t="str">
        <f>IF(COUNTIF('Healthy (TIAB)'!A562:A1456, B574) &gt; 0, "Yes", "No")</f>
        <v>Yes</v>
      </c>
    </row>
    <row r="575" spans="1:6" ht="32" x14ac:dyDescent="0.2">
      <c r="A575" s="8">
        <v>2006</v>
      </c>
      <c r="B575" s="8">
        <v>16552404</v>
      </c>
      <c r="C575" s="9">
        <f>HYPERLINK(_xlfn.CONCAT("https://pubmed.ncbi.nlm.nih.gov/",B575), B575)</f>
        <v>16552404</v>
      </c>
      <c r="D575" s="10" t="s">
        <v>1386</v>
      </c>
      <c r="E575" s="8" t="s">
        <v>850</v>
      </c>
      <c r="F575" s="8" t="str">
        <f>IF(COUNTIF('Healthy (TIAB)'!A567:A1461, B575) &gt; 0, "Yes", "No")</f>
        <v>No</v>
      </c>
    </row>
    <row r="576" spans="1:6" ht="16" x14ac:dyDescent="0.2">
      <c r="A576" s="8">
        <v>2006</v>
      </c>
      <c r="B576" s="8">
        <v>16549462</v>
      </c>
      <c r="C576" s="9">
        <f>HYPERLINK(_xlfn.CONCAT("https://pubmed.ncbi.nlm.nih.gov/",B576), B576)</f>
        <v>16549462</v>
      </c>
      <c r="D576" s="10" t="s">
        <v>1387</v>
      </c>
      <c r="E576" s="8" t="s">
        <v>1046</v>
      </c>
      <c r="F576" s="8" t="str">
        <f>IF(COUNTIF('Healthy (TIAB)'!A573:A1467, B576) &gt; 0, "Yes", "No")</f>
        <v>No</v>
      </c>
    </row>
    <row r="577" spans="1:6" ht="32" x14ac:dyDescent="0.2">
      <c r="A577" s="8">
        <v>2006</v>
      </c>
      <c r="B577" s="8">
        <v>16522903</v>
      </c>
      <c r="C577" s="9">
        <f>HYPERLINK(_xlfn.CONCAT("https://pubmed.ncbi.nlm.nih.gov/",B577), B577)</f>
        <v>16522903</v>
      </c>
      <c r="D577" s="10" t="s">
        <v>349</v>
      </c>
      <c r="E577" s="8" t="s">
        <v>899</v>
      </c>
      <c r="F577" s="8" t="str">
        <f>IF(COUNTIF('Healthy (TIAB)'!A586:A1480, B577) &gt; 0, "Yes", "No")</f>
        <v>No</v>
      </c>
    </row>
    <row r="578" spans="1:6" ht="32" x14ac:dyDescent="0.2">
      <c r="A578" s="8">
        <v>2006</v>
      </c>
      <c r="B578" s="8">
        <v>16482073</v>
      </c>
      <c r="C578" s="9">
        <f>HYPERLINK(_xlfn.CONCAT("https://pubmed.ncbi.nlm.nih.gov/",B578), B578)</f>
        <v>16482073</v>
      </c>
      <c r="D578" s="10" t="s">
        <v>233</v>
      </c>
      <c r="E578" s="8" t="s">
        <v>887</v>
      </c>
      <c r="F578" s="8" t="str">
        <f>IF(COUNTIF('Healthy (TIAB)'!A599:A1493, B578) &gt; 0, "Yes", "No")</f>
        <v>No</v>
      </c>
    </row>
    <row r="579" spans="1:6" ht="32" x14ac:dyDescent="0.2">
      <c r="A579" s="8">
        <v>2006</v>
      </c>
      <c r="B579" s="8">
        <v>16701922</v>
      </c>
      <c r="C579" s="9">
        <f>HYPERLINK(_xlfn.CONCAT("https://pubmed.ncbi.nlm.nih.gov/",B579), B579)</f>
        <v>16701922</v>
      </c>
      <c r="D579" s="10" t="s">
        <v>1388</v>
      </c>
      <c r="E579" s="8" t="s">
        <v>856</v>
      </c>
      <c r="F579" s="8" t="str">
        <f>IF(COUNTIF('Healthy (TIAB)'!A609:A1503, B579) &gt; 0, "Yes", "No")</f>
        <v>No</v>
      </c>
    </row>
    <row r="580" spans="1:6" ht="32" x14ac:dyDescent="0.2">
      <c r="A580" s="8">
        <v>2006</v>
      </c>
      <c r="B580" s="8">
        <v>16549466</v>
      </c>
      <c r="C580" s="9">
        <f>HYPERLINK(_xlfn.CONCAT("https://pubmed.ncbi.nlm.nih.gov/",B580), B580)</f>
        <v>16549466</v>
      </c>
      <c r="D580" s="10" t="s">
        <v>1389</v>
      </c>
      <c r="E580" s="8" t="s">
        <v>1382</v>
      </c>
      <c r="F580" s="8" t="str">
        <f>IF(COUNTIF('Healthy (TIAB)'!A611:A1505, B580) &gt; 0, "Yes", "No")</f>
        <v>No</v>
      </c>
    </row>
    <row r="581" spans="1:6" ht="32" x14ac:dyDescent="0.2">
      <c r="A581" s="8">
        <v>2006</v>
      </c>
      <c r="B581" s="8">
        <v>16825679</v>
      </c>
      <c r="C581" s="9">
        <f>HYPERLINK(_xlfn.CONCAT("https://pubmed.ncbi.nlm.nih.gov/",B581), B581)</f>
        <v>16825679</v>
      </c>
      <c r="D581" s="10" t="s">
        <v>1390</v>
      </c>
      <c r="E581" s="8" t="s">
        <v>887</v>
      </c>
      <c r="F581" s="8" t="str">
        <f>IF(COUNTIF('Healthy (TIAB)'!A614:A1508, B581) &gt; 0, "Yes", "No")</f>
        <v>No</v>
      </c>
    </row>
    <row r="582" spans="1:6" ht="32" x14ac:dyDescent="0.2">
      <c r="A582" s="8">
        <v>2006</v>
      </c>
      <c r="B582" s="8">
        <v>17027436</v>
      </c>
      <c r="C582" s="9">
        <f>HYPERLINK(_xlfn.CONCAT("https://pubmed.ncbi.nlm.nih.gov/",B582), B582)</f>
        <v>17027436</v>
      </c>
      <c r="D582" s="10" t="s">
        <v>1391</v>
      </c>
      <c r="E582" s="8" t="s">
        <v>850</v>
      </c>
      <c r="F582" s="8" t="str">
        <f>IF(COUNTIF('Healthy (TIAB)'!A620:A1514, B582) &gt; 0, "Yes", "No")</f>
        <v>No</v>
      </c>
    </row>
    <row r="583" spans="1:6" ht="16" x14ac:dyDescent="0.2">
      <c r="A583" s="8">
        <v>2006</v>
      </c>
      <c r="B583" s="8">
        <v>16866765</v>
      </c>
      <c r="C583" s="9">
        <f>HYPERLINK(_xlfn.CONCAT("https://pubmed.ncbi.nlm.nih.gov/",B583), B583)</f>
        <v>16866765</v>
      </c>
      <c r="D583" s="10" t="s">
        <v>1392</v>
      </c>
      <c r="E583" s="8" t="s">
        <v>897</v>
      </c>
      <c r="F583" s="8" t="str">
        <f>IF(COUNTIF('Healthy (TIAB)'!A671:A1565, B583) &gt; 0, "Yes", "No")</f>
        <v>No</v>
      </c>
    </row>
    <row r="584" spans="1:6" ht="32" x14ac:dyDescent="0.2">
      <c r="A584" s="8">
        <v>2006</v>
      </c>
      <c r="B584" s="8">
        <v>17158408</v>
      </c>
      <c r="C584" s="9">
        <f>HYPERLINK(_xlfn.CONCAT("https://pubmed.ncbi.nlm.nih.gov/",B584), B584)</f>
        <v>17158408</v>
      </c>
      <c r="D584" s="10" t="s">
        <v>1393</v>
      </c>
      <c r="E584" s="8" t="s">
        <v>853</v>
      </c>
      <c r="F584" s="8" t="str">
        <f>IF(COUNTIF('Healthy (TIAB)'!A680:A1574, B584) &gt; 0, "Yes", "No")</f>
        <v>No</v>
      </c>
    </row>
    <row r="585" spans="1:6" ht="16" x14ac:dyDescent="0.2">
      <c r="A585" s="8">
        <v>2006</v>
      </c>
      <c r="B585" s="8">
        <v>17269556</v>
      </c>
      <c r="C585" s="9">
        <f>HYPERLINK(_xlfn.CONCAT("https://pubmed.ncbi.nlm.nih.gov/",B585), B585)</f>
        <v>17269556</v>
      </c>
      <c r="D585" s="10" t="s">
        <v>1691</v>
      </c>
      <c r="E585" s="8" t="s">
        <v>851</v>
      </c>
      <c r="F585" s="8" t="str">
        <f>IF(COUNTIF('Healthy (TIAB)'!A722:A1616, B585) &gt; 0, "Yes", "No")</f>
        <v>No</v>
      </c>
    </row>
    <row r="586" spans="1:6" ht="32" x14ac:dyDescent="0.2">
      <c r="A586" s="8">
        <v>2005</v>
      </c>
      <c r="B586" s="8">
        <v>15763437</v>
      </c>
      <c r="C586" s="9">
        <f>HYPERLINK(_xlfn.CONCAT("https://pubmed.ncbi.nlm.nih.gov/",B586), B586)</f>
        <v>15763437</v>
      </c>
      <c r="D586" s="10" t="s">
        <v>1614</v>
      </c>
      <c r="E586" s="8" t="s">
        <v>887</v>
      </c>
      <c r="F586" s="8" t="str">
        <f>IF(COUNTIF('Healthy (TIAB)'!A60:A954, B586) &gt; 0, "Yes", "No")</f>
        <v>No</v>
      </c>
    </row>
    <row r="587" spans="1:6" ht="32" x14ac:dyDescent="0.2">
      <c r="A587" s="8">
        <v>2005</v>
      </c>
      <c r="B587" s="8">
        <v>16350679</v>
      </c>
      <c r="C587" s="9">
        <f>HYPERLINK(_xlfn.CONCAT("https://pubmed.ncbi.nlm.nih.gov/",B587), B587)</f>
        <v>16350679</v>
      </c>
      <c r="D587" s="10" t="s">
        <v>1395</v>
      </c>
      <c r="E587" s="8" t="s">
        <v>1396</v>
      </c>
      <c r="F587" s="8" t="str">
        <f>IF(COUNTIF('Healthy (TIAB)'!A129:A1023, B587) &gt; 0, "Yes", "No")</f>
        <v>No</v>
      </c>
    </row>
    <row r="588" spans="1:6" ht="32" x14ac:dyDescent="0.2">
      <c r="A588" s="8">
        <v>2005</v>
      </c>
      <c r="B588" s="8">
        <v>15930443</v>
      </c>
      <c r="C588" s="9">
        <f>HYPERLINK(_xlfn.CONCAT("https://pubmed.ncbi.nlm.nih.gov/",B588), B588)</f>
        <v>15930443</v>
      </c>
      <c r="D588" s="10" t="s">
        <v>1398</v>
      </c>
      <c r="E588" s="8" t="s">
        <v>848</v>
      </c>
      <c r="F588" s="8" t="str">
        <f>IF(COUNTIF('Healthy (TIAB)'!A147:A1041, B588) &gt; 0, "Yes", "No")</f>
        <v>No</v>
      </c>
    </row>
    <row r="589" spans="1:6" ht="16" x14ac:dyDescent="0.2">
      <c r="A589" s="8">
        <v>2005</v>
      </c>
      <c r="B589" s="8">
        <v>15638820</v>
      </c>
      <c r="C589" s="9">
        <f>HYPERLINK(_xlfn.CONCAT("https://pubmed.ncbi.nlm.nih.gov/",B589), B589)</f>
        <v>15638820</v>
      </c>
      <c r="D589" s="10" t="s">
        <v>1399</v>
      </c>
      <c r="E589" s="8" t="s">
        <v>887</v>
      </c>
      <c r="F589" s="8" t="str">
        <f>IF(COUNTIF('Healthy (TIAB)'!A151:A1045, B589) &gt; 0, "Yes", "No")</f>
        <v>No</v>
      </c>
    </row>
    <row r="590" spans="1:6" ht="32" x14ac:dyDescent="0.2">
      <c r="A590" s="8">
        <v>2005</v>
      </c>
      <c r="B590" s="8">
        <v>15309461</v>
      </c>
      <c r="C590" s="9">
        <f>HYPERLINK(_xlfn.CONCAT("https://pubmed.ncbi.nlm.nih.gov/",B590), B590)</f>
        <v>15309461</v>
      </c>
      <c r="D590" s="10" t="s">
        <v>1400</v>
      </c>
      <c r="E590" s="8" t="s">
        <v>887</v>
      </c>
      <c r="F590" s="8" t="str">
        <f>IF(COUNTIF('Healthy (TIAB)'!A157:A1051, B590) &gt; 0, "Yes", "No")</f>
        <v>No</v>
      </c>
    </row>
    <row r="591" spans="1:6" ht="32" x14ac:dyDescent="0.2">
      <c r="A591" s="8">
        <v>2005</v>
      </c>
      <c r="B591" s="8">
        <v>16392769</v>
      </c>
      <c r="C591" s="9">
        <f>HYPERLINK(_xlfn.CONCAT("https://pubmed.ncbi.nlm.nih.gov/",B591), B591)</f>
        <v>16392769</v>
      </c>
      <c r="D591" s="10" t="s">
        <v>1665</v>
      </c>
      <c r="E591" s="8" t="s">
        <v>848</v>
      </c>
      <c r="F591" s="8" t="str">
        <f>IF(COUNTIF('Healthy (TIAB)'!A447:A1341, B591) &gt; 0, "Yes", "No")</f>
        <v>No</v>
      </c>
    </row>
    <row r="592" spans="1:6" ht="32" x14ac:dyDescent="0.2">
      <c r="A592" s="8">
        <v>2005</v>
      </c>
      <c r="B592" s="8">
        <v>15939062</v>
      </c>
      <c r="C592" s="9">
        <f>HYPERLINK(_xlfn.CONCAT("https://pubmed.ncbi.nlm.nih.gov/",B592), B592)</f>
        <v>15939062</v>
      </c>
      <c r="D592" s="10" t="s">
        <v>1401</v>
      </c>
      <c r="E592" s="8" t="s">
        <v>845</v>
      </c>
      <c r="F592" s="8" t="str">
        <f>IF(COUNTIF('Healthy (TIAB)'!A454:A1348, B592) &gt; 0, "Yes", "No")</f>
        <v>No</v>
      </c>
    </row>
    <row r="593" spans="1:6" ht="48" x14ac:dyDescent="0.2">
      <c r="A593" s="8">
        <v>2005</v>
      </c>
      <c r="B593" s="8">
        <v>15755826</v>
      </c>
      <c r="C593" s="9">
        <f>HYPERLINK(_xlfn.CONCAT("https://pubmed.ncbi.nlm.nih.gov/",B593), B593)</f>
        <v>15755826</v>
      </c>
      <c r="D593" s="10" t="s">
        <v>1669</v>
      </c>
      <c r="E593" s="8" t="s">
        <v>1448</v>
      </c>
      <c r="F593" s="8" t="str">
        <f>IF(COUNTIF('Healthy (TIAB)'!A460:A1354, B593) &gt; 0, "Yes", "No")</f>
        <v>No</v>
      </c>
    </row>
    <row r="594" spans="1:6" ht="16" x14ac:dyDescent="0.2">
      <c r="A594" s="8">
        <v>2005</v>
      </c>
      <c r="B594" s="8">
        <v>16277124</v>
      </c>
      <c r="C594" s="9">
        <f>HYPERLINK(_xlfn.CONCAT("https://pubmed.ncbi.nlm.nih.gov/",B594), B594)</f>
        <v>16277124</v>
      </c>
      <c r="D594" s="10" t="s">
        <v>1402</v>
      </c>
      <c r="E594" s="8" t="s">
        <v>1156</v>
      </c>
      <c r="F594" s="8" t="str">
        <f>IF(COUNTIF('Healthy (TIAB)'!A557:A1451, B594) &gt; 0, "Yes", "No")</f>
        <v>No</v>
      </c>
    </row>
    <row r="595" spans="1:6" ht="32" x14ac:dyDescent="0.2">
      <c r="A595" s="8">
        <v>2005</v>
      </c>
      <c r="B595" s="8">
        <v>15838525</v>
      </c>
      <c r="C595" s="9">
        <f>HYPERLINK(_xlfn.CONCAT("https://pubmed.ncbi.nlm.nih.gov/",B595), B595)</f>
        <v>15838525</v>
      </c>
      <c r="D595" s="10" t="s">
        <v>1403</v>
      </c>
      <c r="E595" s="8" t="s">
        <v>853</v>
      </c>
      <c r="F595" s="8" t="str">
        <f>IF(COUNTIF('Healthy (TIAB)'!A595:A1489, B595) &gt; 0, "Yes", "No")</f>
        <v>No</v>
      </c>
    </row>
    <row r="596" spans="1:6" ht="32" x14ac:dyDescent="0.2">
      <c r="A596" s="8">
        <v>2005</v>
      </c>
      <c r="B596" s="8">
        <v>15930485</v>
      </c>
      <c r="C596" s="9">
        <f>HYPERLINK(_xlfn.CONCAT("https://pubmed.ncbi.nlm.nih.gov/",B596), B596)</f>
        <v>15930485</v>
      </c>
      <c r="D596" s="10" t="s">
        <v>1404</v>
      </c>
      <c r="E596" s="8" t="s">
        <v>887</v>
      </c>
      <c r="F596" s="8" t="str">
        <f>IF(COUNTIF('Healthy (TIAB)'!A610:A1504, B596) &gt; 0, "Yes", "No")</f>
        <v>No</v>
      </c>
    </row>
    <row r="597" spans="1:6" ht="48" x14ac:dyDescent="0.2">
      <c r="A597" s="8">
        <v>2005</v>
      </c>
      <c r="B597" s="8">
        <v>16231263</v>
      </c>
      <c r="C597" s="9">
        <f>HYPERLINK(_xlfn.CONCAT("https://pubmed.ncbi.nlm.nih.gov/",B597), B597)</f>
        <v>16231263</v>
      </c>
      <c r="D597" s="10" t="s">
        <v>1405</v>
      </c>
      <c r="E597" s="8" t="s">
        <v>893</v>
      </c>
      <c r="F597" s="8" t="str">
        <f>IF(COUNTIF('Healthy (TIAB)'!A621:A1515, B597) &gt; 0, "Yes", "No")</f>
        <v>No</v>
      </c>
    </row>
    <row r="598" spans="1:6" ht="32" x14ac:dyDescent="0.2">
      <c r="A598" s="8">
        <v>2005</v>
      </c>
      <c r="B598" s="8">
        <v>15781019</v>
      </c>
      <c r="C598" s="9">
        <f>HYPERLINK(_xlfn.CONCAT("https://pubmed.ncbi.nlm.nih.gov/",B598), B598)</f>
        <v>15781019</v>
      </c>
      <c r="D598" s="10" t="s">
        <v>1406</v>
      </c>
      <c r="E598" s="8" t="s">
        <v>845</v>
      </c>
      <c r="F598" s="8" t="str">
        <f>IF(COUNTIF('Healthy (TIAB)'!A678:A1572, B598) &gt; 0, "Yes", "No")</f>
        <v>No</v>
      </c>
    </row>
    <row r="599" spans="1:6" ht="32" x14ac:dyDescent="0.2">
      <c r="A599" s="8">
        <v>2005</v>
      </c>
      <c r="B599" s="8">
        <v>16097442</v>
      </c>
      <c r="C599" s="9">
        <f>HYPERLINK(_xlfn.CONCAT("https://pubmed.ncbi.nlm.nih.gov/",B599), B599)</f>
        <v>16097442</v>
      </c>
      <c r="D599" s="10" t="s">
        <v>1694</v>
      </c>
      <c r="E599" s="8" t="s">
        <v>856</v>
      </c>
      <c r="F599" s="8" t="str">
        <f>IF(COUNTIF('Healthy (TIAB)'!A750:A1644, B599) &gt; 0, "Yes", "No")</f>
        <v>No</v>
      </c>
    </row>
    <row r="600" spans="1:6" ht="32" x14ac:dyDescent="0.2">
      <c r="A600" s="8">
        <v>2005</v>
      </c>
      <c r="B600" s="8">
        <v>16099630</v>
      </c>
      <c r="C600" s="9">
        <f>HYPERLINK(_xlfn.CONCAT("https://pubmed.ncbi.nlm.nih.gov/",B600), B600)</f>
        <v>16099630</v>
      </c>
      <c r="D600" s="10" t="s">
        <v>1407</v>
      </c>
      <c r="E600" s="8" t="s">
        <v>848</v>
      </c>
      <c r="F600" s="8" t="str">
        <f>IF(COUNTIF('Healthy (TIAB)'!A759:A1653, B600) &gt; 0, "Yes", "No")</f>
        <v>No</v>
      </c>
    </row>
    <row r="601" spans="1:6" ht="32" x14ac:dyDescent="0.2">
      <c r="A601" s="8">
        <v>2005</v>
      </c>
      <c r="B601" s="8">
        <v>16050054</v>
      </c>
      <c r="C601" s="9">
        <f>HYPERLINK(_xlfn.CONCAT("https://pubmed.ncbi.nlm.nih.gov/",B601), B601)</f>
        <v>16050054</v>
      </c>
      <c r="D601" s="10" t="s">
        <v>1408</v>
      </c>
      <c r="E601" s="8" t="s">
        <v>851</v>
      </c>
      <c r="F601" s="8" t="str">
        <f>IF(COUNTIF('Healthy (TIAB)'!A777:A1671, B601) &gt; 0, "Yes", "No")</f>
        <v>No</v>
      </c>
    </row>
    <row r="602" spans="1:6" ht="32" x14ac:dyDescent="0.2">
      <c r="A602" s="8">
        <v>2004</v>
      </c>
      <c r="B602" s="8">
        <v>15853118</v>
      </c>
      <c r="C602" s="9">
        <f>HYPERLINK(_xlfn.CONCAT("https://pubmed.ncbi.nlm.nih.gov/",B602), B602)</f>
        <v>15853118</v>
      </c>
      <c r="D602" s="10" t="s">
        <v>1410</v>
      </c>
      <c r="E602" s="8" t="s">
        <v>1242</v>
      </c>
      <c r="F602" s="8" t="str">
        <f>IF(COUNTIF('Healthy (TIAB)'!A149:A1043, B602) &gt; 0, "Yes", "No")</f>
        <v>No</v>
      </c>
    </row>
    <row r="603" spans="1:6" ht="32" x14ac:dyDescent="0.2">
      <c r="A603" s="8">
        <v>2004</v>
      </c>
      <c r="B603" s="8">
        <v>15624283</v>
      </c>
      <c r="C603" s="9">
        <f>HYPERLINK(_xlfn.CONCAT("https://pubmed.ncbi.nlm.nih.gov/",B603), B603)</f>
        <v>15624283</v>
      </c>
      <c r="D603" s="10" t="s">
        <v>1411</v>
      </c>
      <c r="E603" s="8" t="s">
        <v>850</v>
      </c>
      <c r="F603" s="8" t="str">
        <f>IF(COUNTIF('Healthy (TIAB)'!A152:A1046, B603) &gt; 0, "Yes", "No")</f>
        <v>No</v>
      </c>
    </row>
    <row r="604" spans="1:6" ht="32" x14ac:dyDescent="0.2">
      <c r="A604" s="8">
        <v>2004</v>
      </c>
      <c r="B604" s="8">
        <v>15297096</v>
      </c>
      <c r="C604" s="9">
        <f>HYPERLINK(_xlfn.CONCAT("https://pubmed.ncbi.nlm.nih.gov/",B604), B604)</f>
        <v>15297096</v>
      </c>
      <c r="D604" s="10" t="s">
        <v>1626</v>
      </c>
      <c r="E604" s="8" t="s">
        <v>853</v>
      </c>
      <c r="F604" s="8" t="str">
        <f>IF(COUNTIF('Healthy (TIAB)'!A158:A1052, B604) &gt; 0, "Yes", "No")</f>
        <v>No</v>
      </c>
    </row>
    <row r="605" spans="1:6" ht="32" x14ac:dyDescent="0.2">
      <c r="A605" s="8">
        <v>2004</v>
      </c>
      <c r="B605" s="8">
        <v>15452023</v>
      </c>
      <c r="C605" s="9">
        <f>HYPERLINK(_xlfn.CONCAT("https://pubmed.ncbi.nlm.nih.gov/",B605), B605)</f>
        <v>15452023</v>
      </c>
      <c r="D605" s="10" t="s">
        <v>1412</v>
      </c>
      <c r="E605" s="8" t="s">
        <v>1002</v>
      </c>
      <c r="F605" s="8" t="str">
        <f>IF(COUNTIF('Healthy (TIAB)'!A159:A1053, B605) &gt; 0, "Yes", "No")</f>
        <v>No</v>
      </c>
    </row>
    <row r="606" spans="1:6" ht="48" x14ac:dyDescent="0.2">
      <c r="A606" s="8">
        <v>2004</v>
      </c>
      <c r="B606" s="8">
        <v>15113713</v>
      </c>
      <c r="C606" s="9">
        <f>HYPERLINK(_xlfn.CONCAT("https://pubmed.ncbi.nlm.nih.gov/",B606), B606)</f>
        <v>15113713</v>
      </c>
      <c r="D606" s="10" t="s">
        <v>1413</v>
      </c>
      <c r="E606" s="8" t="s">
        <v>897</v>
      </c>
      <c r="F606" s="8" t="str">
        <f>IF(COUNTIF('Healthy (TIAB)'!A163:A1057, B606) &gt; 0, "Yes", "No")</f>
        <v>No</v>
      </c>
    </row>
    <row r="607" spans="1:6" ht="32" x14ac:dyDescent="0.2">
      <c r="A607" s="8">
        <v>2004</v>
      </c>
      <c r="B607" s="8">
        <v>15159226</v>
      </c>
      <c r="C607" s="9">
        <f>HYPERLINK(_xlfn.CONCAT("https://pubmed.ncbi.nlm.nih.gov/",B607), B607)</f>
        <v>15159226</v>
      </c>
      <c r="D607" s="10" t="s">
        <v>1414</v>
      </c>
      <c r="E607" s="8" t="s">
        <v>845</v>
      </c>
      <c r="F607" s="8" t="str">
        <f>IF(COUNTIF('Healthy (TIAB)'!A165:A1059, B607) &gt; 0, "Yes", "No")</f>
        <v>No</v>
      </c>
    </row>
    <row r="608" spans="1:6" ht="32" x14ac:dyDescent="0.2">
      <c r="A608" s="8">
        <v>2004</v>
      </c>
      <c r="B608" s="8">
        <v>15220949</v>
      </c>
      <c r="C608" s="9">
        <f>HYPERLINK(_xlfn.CONCAT("https://pubmed.ncbi.nlm.nih.gov/",B608), B608)</f>
        <v>15220949</v>
      </c>
      <c r="D608" s="10" t="s">
        <v>103</v>
      </c>
      <c r="E608" s="8" t="s">
        <v>845</v>
      </c>
      <c r="F608" s="8" t="str">
        <f>IF(COUNTIF('Healthy (TIAB)'!A166:A1060, B608) &gt; 0, "Yes", "No")</f>
        <v>No</v>
      </c>
    </row>
    <row r="609" spans="1:6" ht="32" x14ac:dyDescent="0.2">
      <c r="A609" s="8">
        <v>2004</v>
      </c>
      <c r="B609" s="8">
        <v>15297084</v>
      </c>
      <c r="C609" s="9">
        <f>HYPERLINK(_xlfn.CONCAT("https://pubmed.ncbi.nlm.nih.gov/",B609), B609)</f>
        <v>15297084</v>
      </c>
      <c r="D609" s="10" t="s">
        <v>1636</v>
      </c>
      <c r="E609" s="8" t="s">
        <v>1347</v>
      </c>
      <c r="F609" s="8" t="str">
        <f>IF(COUNTIF('Healthy (TIAB)'!A185:A1079, B609) &gt; 0, "Yes", "No")</f>
        <v>No</v>
      </c>
    </row>
    <row r="610" spans="1:6" ht="32" x14ac:dyDescent="0.2">
      <c r="A610" s="8">
        <v>2004</v>
      </c>
      <c r="B610" s="8">
        <v>15211441</v>
      </c>
      <c r="C610" s="9">
        <f>HYPERLINK(_xlfn.CONCAT("https://pubmed.ncbi.nlm.nih.gov/",B610), B610)</f>
        <v>15211441</v>
      </c>
      <c r="D610" s="10" t="s">
        <v>1415</v>
      </c>
      <c r="E610" s="8" t="s">
        <v>851</v>
      </c>
      <c r="F610" s="8" t="str">
        <f>IF(COUNTIF('Healthy (TIAB)'!A292:A1186, B610) &gt; 0, "Yes", "No")</f>
        <v>No</v>
      </c>
    </row>
    <row r="611" spans="1:6" ht="32" x14ac:dyDescent="0.2">
      <c r="A611" s="8">
        <v>2004</v>
      </c>
      <c r="B611" s="8">
        <v>15364708</v>
      </c>
      <c r="C611" s="9">
        <f>HYPERLINK(_xlfn.CONCAT("https://pubmed.ncbi.nlm.nih.gov/",B611), B611)</f>
        <v>15364708</v>
      </c>
      <c r="D611" s="10" t="s">
        <v>1416</v>
      </c>
      <c r="E611" s="8" t="s">
        <v>1156</v>
      </c>
      <c r="F611" s="8" t="str">
        <f>IF(COUNTIF('Healthy (TIAB)'!A303:A1197, B611) &gt; 0, "Yes", "No")</f>
        <v>No</v>
      </c>
    </row>
    <row r="612" spans="1:6" ht="32" x14ac:dyDescent="0.2">
      <c r="A612" s="8">
        <v>2004</v>
      </c>
      <c r="B612" s="8">
        <v>14767877</v>
      </c>
      <c r="C612" s="9">
        <f>HYPERLINK(_xlfn.CONCAT("https://pubmed.ncbi.nlm.nih.gov/",B612), B612)</f>
        <v>14767877</v>
      </c>
      <c r="D612" s="10" t="s">
        <v>629</v>
      </c>
      <c r="E612" s="8" t="s">
        <v>845</v>
      </c>
      <c r="F612" s="8" t="str">
        <f>IF(COUNTIF('Healthy (TIAB)'!A389:A1283, B612) &gt; 0, "Yes", "No")</f>
        <v>Yes</v>
      </c>
    </row>
    <row r="613" spans="1:6" ht="32" x14ac:dyDescent="0.2">
      <c r="A613" s="8">
        <v>2004</v>
      </c>
      <c r="B613" s="8">
        <v>14767865</v>
      </c>
      <c r="C613" s="9">
        <f>HYPERLINK(_xlfn.CONCAT("https://pubmed.ncbi.nlm.nih.gov/",B613), B613)</f>
        <v>14767865</v>
      </c>
      <c r="D613" s="10" t="s">
        <v>1419</v>
      </c>
      <c r="E613" s="8" t="s">
        <v>851</v>
      </c>
      <c r="F613" s="8" t="str">
        <f>IF(COUNTIF('Healthy (TIAB)'!A608:A1502, B613) &gt; 0, "Yes", "No")</f>
        <v>No</v>
      </c>
    </row>
    <row r="614" spans="1:6" ht="16" x14ac:dyDescent="0.2">
      <c r="A614" s="8">
        <v>2004</v>
      </c>
      <c r="B614" s="8">
        <v>15656713</v>
      </c>
      <c r="C614" s="9">
        <f>HYPERLINK(_xlfn.CONCAT("https://pubmed.ncbi.nlm.nih.gov/",B614), B614)</f>
        <v>15656713</v>
      </c>
      <c r="D614" s="10" t="s">
        <v>104</v>
      </c>
      <c r="E614" s="8" t="s">
        <v>885</v>
      </c>
      <c r="F614" s="8" t="str">
        <f>IF(COUNTIF('Healthy (TIAB)'!A679:A1573, B614) &gt; 0, "Yes", "No")</f>
        <v>No</v>
      </c>
    </row>
    <row r="615" spans="1:6" ht="32" x14ac:dyDescent="0.2">
      <c r="A615" s="8">
        <v>2003</v>
      </c>
      <c r="B615" s="8">
        <v>12548439</v>
      </c>
      <c r="C615" s="9">
        <f>HYPERLINK(_xlfn.CONCAT("https://pubmed.ncbi.nlm.nih.gov/",B615), B615)</f>
        <v>12548439</v>
      </c>
      <c r="D615" s="10" t="s">
        <v>1420</v>
      </c>
      <c r="E615" s="8" t="s">
        <v>1016</v>
      </c>
      <c r="F615" s="8" t="str">
        <f>IF(COUNTIF('Healthy (TIAB)'!A13:A907, B615) &gt; 0, "Yes", "No")</f>
        <v>No</v>
      </c>
    </row>
    <row r="616" spans="1:6" ht="32" x14ac:dyDescent="0.2">
      <c r="A616" s="8">
        <v>2003</v>
      </c>
      <c r="B616" s="8">
        <v>12963609</v>
      </c>
      <c r="C616" s="9">
        <f>HYPERLINK(_xlfn.CONCAT("https://pubmed.ncbi.nlm.nih.gov/",B616), B616)</f>
        <v>12963609</v>
      </c>
      <c r="D616" s="10" t="s">
        <v>1421</v>
      </c>
      <c r="E616" s="8" t="s">
        <v>1156</v>
      </c>
      <c r="F616" s="8" t="str">
        <f>IF(COUNTIF('Healthy (TIAB)'!A33:A927, B616) &gt; 0, "Yes", "No")</f>
        <v>No</v>
      </c>
    </row>
    <row r="617" spans="1:6" ht="32" x14ac:dyDescent="0.2">
      <c r="A617" s="8">
        <v>2003</v>
      </c>
      <c r="B617" s="8">
        <v>12540386</v>
      </c>
      <c r="C617" s="9">
        <f>HYPERLINK(_xlfn.CONCAT("https://pubmed.ncbi.nlm.nih.gov/",B617), B617)</f>
        <v>12540386</v>
      </c>
      <c r="D617" s="10" t="s">
        <v>1633</v>
      </c>
      <c r="E617" s="8" t="s">
        <v>887</v>
      </c>
      <c r="F617" s="8" t="str">
        <f>IF(COUNTIF('Healthy (TIAB)'!A182:A1076, B617) &gt; 0, "Yes", "No")</f>
        <v>No</v>
      </c>
    </row>
    <row r="618" spans="1:6" ht="48" x14ac:dyDescent="0.2">
      <c r="A618" s="8">
        <v>2003</v>
      </c>
      <c r="B618" s="8">
        <v>14624050</v>
      </c>
      <c r="C618" s="9">
        <f>HYPERLINK(_xlfn.CONCAT("https://pubmed.ncbi.nlm.nih.gov/",B618), B618)</f>
        <v>14624050</v>
      </c>
      <c r="D618" s="10" t="s">
        <v>1635</v>
      </c>
      <c r="E618" s="8" t="s">
        <v>848</v>
      </c>
      <c r="F618" s="8" t="str">
        <f>IF(COUNTIF('Healthy (TIAB)'!A184:A1078, B618) &gt; 0, "Yes", "No")</f>
        <v>No</v>
      </c>
    </row>
    <row r="619" spans="1:6" ht="32" x14ac:dyDescent="0.2">
      <c r="A619" s="8">
        <v>2003</v>
      </c>
      <c r="B619" s="8">
        <v>12847992</v>
      </c>
      <c r="C619" s="9">
        <f>HYPERLINK(_xlfn.CONCAT("https://pubmed.ncbi.nlm.nih.gov/",B619), B619)</f>
        <v>12847992</v>
      </c>
      <c r="D619" s="10" t="s">
        <v>1422</v>
      </c>
      <c r="E619" s="8" t="s">
        <v>1025</v>
      </c>
      <c r="F619" s="8" t="str">
        <f>IF(COUNTIF('Healthy (TIAB)'!A229:A1123, B619) &gt; 0, "Yes", "No")</f>
        <v>No</v>
      </c>
    </row>
    <row r="620" spans="1:6" ht="32" x14ac:dyDescent="0.2">
      <c r="A620" s="8">
        <v>2003</v>
      </c>
      <c r="B620" s="8">
        <v>12792664</v>
      </c>
      <c r="C620" s="9">
        <f>HYPERLINK(_xlfn.CONCAT("https://pubmed.ncbi.nlm.nih.gov/",B620), B620)</f>
        <v>12792664</v>
      </c>
      <c r="D620" s="10" t="s">
        <v>1645</v>
      </c>
      <c r="E620" s="8" t="s">
        <v>848</v>
      </c>
      <c r="F620" s="8" t="str">
        <f>IF(COUNTIF('Healthy (TIAB)'!A237:A1131, B620) &gt; 0, "Yes", "No")</f>
        <v>No</v>
      </c>
    </row>
    <row r="621" spans="1:6" ht="48" x14ac:dyDescent="0.2">
      <c r="A621" s="8">
        <v>2003</v>
      </c>
      <c r="B621" s="8">
        <v>12663273</v>
      </c>
      <c r="C621" s="9">
        <f>HYPERLINK(_xlfn.CONCAT("https://pubmed.ncbi.nlm.nih.gov/",B621), B621)</f>
        <v>12663273</v>
      </c>
      <c r="D621" s="10" t="s">
        <v>1423</v>
      </c>
      <c r="E621" s="8" t="s">
        <v>853</v>
      </c>
      <c r="F621" s="8" t="str">
        <f>IF(COUNTIF('Healthy (TIAB)'!A297:A1191, B621) &gt; 0, "Yes", "No")</f>
        <v>No</v>
      </c>
    </row>
    <row r="622" spans="1:6" ht="32" x14ac:dyDescent="0.2">
      <c r="A622" s="8">
        <v>2003</v>
      </c>
      <c r="B622" s="8">
        <v>12499320</v>
      </c>
      <c r="C622" s="9">
        <f>HYPERLINK(_xlfn.CONCAT("https://pubmed.ncbi.nlm.nih.gov/",B622), B622)</f>
        <v>12499320</v>
      </c>
      <c r="D622" s="10" t="s">
        <v>96</v>
      </c>
      <c r="E622" s="8" t="s">
        <v>897</v>
      </c>
      <c r="F622" s="8" t="str">
        <f>IF(COUNTIF('Healthy (TIAB)'!A305:A1199, B622) &gt; 0, "Yes", "No")</f>
        <v>No</v>
      </c>
    </row>
    <row r="623" spans="1:6" ht="16" x14ac:dyDescent="0.2">
      <c r="A623" s="8">
        <v>2003</v>
      </c>
      <c r="B623" s="8">
        <v>12518167</v>
      </c>
      <c r="C623" s="9">
        <f>HYPERLINK(_xlfn.CONCAT("https://pubmed.ncbi.nlm.nih.gov/",B623), B623)</f>
        <v>12518167</v>
      </c>
      <c r="D623" s="10" t="s">
        <v>1424</v>
      </c>
      <c r="E623" s="8" t="s">
        <v>851</v>
      </c>
      <c r="F623" s="8" t="str">
        <f>IF(COUNTIF('Healthy (TIAB)'!A382:A1276, B623) &gt; 0, "Yes", "No")</f>
        <v>No</v>
      </c>
    </row>
    <row r="624" spans="1:6" ht="32" x14ac:dyDescent="0.2">
      <c r="A624" s="8">
        <v>2003</v>
      </c>
      <c r="B624" s="8">
        <v>12618280</v>
      </c>
      <c r="C624" s="9">
        <f>HYPERLINK(_xlfn.CONCAT("https://pubmed.ncbi.nlm.nih.gov/",B624), B624)</f>
        <v>12618280</v>
      </c>
      <c r="D624" s="10" t="s">
        <v>98</v>
      </c>
      <c r="E624" s="8" t="s">
        <v>856</v>
      </c>
      <c r="F624" s="8" t="str">
        <f>IF(COUNTIF('Healthy (TIAB)'!A408:A1302, B624) &gt; 0, "Yes", "No")</f>
        <v>No</v>
      </c>
    </row>
    <row r="625" spans="1:6" ht="32" x14ac:dyDescent="0.2">
      <c r="A625" s="8">
        <v>2003</v>
      </c>
      <c r="B625" s="8">
        <v>14505813</v>
      </c>
      <c r="C625" s="9">
        <f>HYPERLINK(_xlfn.CONCAT("https://pubmed.ncbi.nlm.nih.gov/",B625), B625)</f>
        <v>14505813</v>
      </c>
      <c r="D625" s="10" t="s">
        <v>101</v>
      </c>
      <c r="E625" s="8" t="s">
        <v>1242</v>
      </c>
      <c r="F625" s="8" t="str">
        <f>IF(COUNTIF('Healthy (TIAB)'!A578:A1472, B625) &gt; 0, "Yes", "No")</f>
        <v>No</v>
      </c>
    </row>
    <row r="626" spans="1:6" ht="32" x14ac:dyDescent="0.2">
      <c r="A626" s="8">
        <v>2003</v>
      </c>
      <c r="B626" s="8">
        <v>12800105</v>
      </c>
      <c r="C626" s="9">
        <f>HYPERLINK(_xlfn.CONCAT("https://pubmed.ncbi.nlm.nih.gov/",B626), B626)</f>
        <v>12800105</v>
      </c>
      <c r="D626" s="10" t="s">
        <v>1425</v>
      </c>
      <c r="E626" s="8" t="s">
        <v>897</v>
      </c>
      <c r="F626" s="8" t="str">
        <f>IF(COUNTIF('Healthy (TIAB)'!A580:A1474, B626) &gt; 0, "Yes", "No")</f>
        <v>No</v>
      </c>
    </row>
    <row r="627" spans="1:6" ht="32" x14ac:dyDescent="0.2">
      <c r="A627" s="8">
        <v>2003</v>
      </c>
      <c r="B627" s="8">
        <v>12925037</v>
      </c>
      <c r="C627" s="9">
        <f>HYPERLINK(_xlfn.CONCAT("https://pubmed.ncbi.nlm.nih.gov/",B627), B627)</f>
        <v>12925037</v>
      </c>
      <c r="D627" s="10" t="s">
        <v>1426</v>
      </c>
      <c r="E627" s="8" t="s">
        <v>1242</v>
      </c>
      <c r="F627" s="8" t="str">
        <f>IF(COUNTIF('Healthy (TIAB)'!A600:A1494, B627) &gt; 0, "Yes", "No")</f>
        <v>No</v>
      </c>
    </row>
    <row r="628" spans="1:6" ht="32" x14ac:dyDescent="0.2">
      <c r="A628" s="8">
        <v>2003</v>
      </c>
      <c r="B628" s="8">
        <v>14639803</v>
      </c>
      <c r="C628" s="9">
        <f>HYPERLINK(_xlfn.CONCAT("https://pubmed.ncbi.nlm.nih.gov/",B628), B628)</f>
        <v>14639803</v>
      </c>
      <c r="D628" s="10" t="s">
        <v>1427</v>
      </c>
      <c r="E628" s="8" t="s">
        <v>1428</v>
      </c>
      <c r="F628" s="8" t="str">
        <f>IF(COUNTIF('Healthy (TIAB)'!A603:A1497, B628) &gt; 0, "Yes", "No")</f>
        <v>No</v>
      </c>
    </row>
    <row r="629" spans="1:6" ht="32" x14ac:dyDescent="0.2">
      <c r="A629" s="8">
        <v>2003</v>
      </c>
      <c r="B629" s="8">
        <v>14639800</v>
      </c>
      <c r="C629" s="9">
        <f>HYPERLINK(_xlfn.CONCAT("https://pubmed.ncbi.nlm.nih.gov/",B629), B629)</f>
        <v>14639800</v>
      </c>
      <c r="D629" s="10" t="s">
        <v>1429</v>
      </c>
      <c r="E629" s="8" t="s">
        <v>887</v>
      </c>
      <c r="F629" s="8" t="str">
        <f>IF(COUNTIF('Healthy (TIAB)'!A710:A1604, B629) &gt; 0, "Yes", "No")</f>
        <v>No</v>
      </c>
    </row>
    <row r="630" spans="1:6" ht="32" x14ac:dyDescent="0.2">
      <c r="A630" s="8">
        <v>2003</v>
      </c>
      <c r="B630" s="8">
        <v>12477770</v>
      </c>
      <c r="C630" s="9">
        <f>HYPERLINK(_xlfn.CONCAT("https://pubmed.ncbi.nlm.nih.gov/",B630), B630)</f>
        <v>12477770</v>
      </c>
      <c r="D630" s="10" t="s">
        <v>1430</v>
      </c>
      <c r="E630" s="8" t="s">
        <v>1046</v>
      </c>
      <c r="F630" s="8" t="str">
        <f>IF(COUNTIF('Healthy (TIAB)'!A718:A1612, B630) &gt; 0, "Yes", "No")</f>
        <v>No</v>
      </c>
    </row>
    <row r="631" spans="1:6" ht="32" x14ac:dyDescent="0.2">
      <c r="A631" s="8">
        <v>2002</v>
      </c>
      <c r="B631" s="8">
        <v>12127385</v>
      </c>
      <c r="C631" s="9">
        <f>HYPERLINK(_xlfn.CONCAT("https://pubmed.ncbi.nlm.nih.gov/",B631), B631)</f>
        <v>12127385</v>
      </c>
      <c r="D631" s="10" t="s">
        <v>1431</v>
      </c>
      <c r="E631" s="8" t="s">
        <v>1265</v>
      </c>
      <c r="F631" s="8" t="str">
        <f>IF(COUNTIF('Healthy (TIAB)'!A3:A897, B631) &gt; 0, "Yes", "No")</f>
        <v>No</v>
      </c>
    </row>
    <row r="632" spans="1:6" ht="32" x14ac:dyDescent="0.2">
      <c r="A632" s="8">
        <v>2002</v>
      </c>
      <c r="B632" s="8">
        <v>12351465</v>
      </c>
      <c r="C632" s="9">
        <f>HYPERLINK(_xlfn.CONCAT("https://pubmed.ncbi.nlm.nih.gov/",B632), B632)</f>
        <v>12351465</v>
      </c>
      <c r="D632" s="10" t="s">
        <v>95</v>
      </c>
      <c r="E632" s="8" t="s">
        <v>851</v>
      </c>
      <c r="F632" s="8" t="str">
        <f>IF(COUNTIF('Healthy (TIAB)'!A187:A1081, B632) &gt; 0, "Yes", "No")</f>
        <v>No</v>
      </c>
    </row>
    <row r="633" spans="1:6" ht="16" x14ac:dyDescent="0.2">
      <c r="A633" s="8">
        <v>2002</v>
      </c>
      <c r="B633" s="8">
        <v>12162948</v>
      </c>
      <c r="C633" s="9">
        <f>HYPERLINK(_xlfn.CONCAT("https://pubmed.ncbi.nlm.nih.gov/",B633), B633)</f>
        <v>12162948</v>
      </c>
      <c r="D633" s="10" t="s">
        <v>1432</v>
      </c>
      <c r="E633" s="8" t="s">
        <v>899</v>
      </c>
      <c r="F633" s="8" t="str">
        <f>IF(COUNTIF('Healthy (TIAB)'!A190:A1084, B633) &gt; 0, "Yes", "No")</f>
        <v>No</v>
      </c>
    </row>
    <row r="634" spans="1:6" ht="32" x14ac:dyDescent="0.2">
      <c r="A634" s="8">
        <v>2002</v>
      </c>
      <c r="B634" s="8">
        <v>12399272</v>
      </c>
      <c r="C634" s="9">
        <f>HYPERLINK(_xlfn.CONCAT("https://pubmed.ncbi.nlm.nih.gov/",B634), B634)</f>
        <v>12399272</v>
      </c>
      <c r="D634" s="10" t="s">
        <v>1433</v>
      </c>
      <c r="E634" s="8" t="s">
        <v>1434</v>
      </c>
      <c r="F634" s="8" t="str">
        <f>IF(COUNTIF('Healthy (TIAB)'!A192:A1086, B634) &gt; 0, "Yes", "No")</f>
        <v>No</v>
      </c>
    </row>
    <row r="635" spans="1:6" ht="32" x14ac:dyDescent="0.2">
      <c r="A635" s="8">
        <v>2002</v>
      </c>
      <c r="B635" s="8">
        <v>12062374</v>
      </c>
      <c r="C635" s="9">
        <f>HYPERLINK(_xlfn.CONCAT("https://pubmed.ncbi.nlm.nih.gov/",B635), B635)</f>
        <v>12062374</v>
      </c>
      <c r="D635" s="10" t="s">
        <v>1435</v>
      </c>
      <c r="E635" s="8" t="s">
        <v>1294</v>
      </c>
      <c r="F635" s="8" t="str">
        <f>IF(COUNTIF('Healthy (TIAB)'!A194:A1088, B635) &gt; 0, "Yes", "No")</f>
        <v>No</v>
      </c>
    </row>
    <row r="636" spans="1:6" ht="16" x14ac:dyDescent="0.2">
      <c r="A636" s="8">
        <v>2002</v>
      </c>
      <c r="B636" s="8">
        <v>12059988</v>
      </c>
      <c r="C636" s="9">
        <f>HYPERLINK(_xlfn.CONCAT("https://pubmed.ncbi.nlm.nih.gov/",B636), B636)</f>
        <v>12059988</v>
      </c>
      <c r="D636" s="10" t="s">
        <v>1436</v>
      </c>
      <c r="E636" s="8" t="s">
        <v>887</v>
      </c>
      <c r="F636" s="8" t="str">
        <f>IF(COUNTIF('Healthy (TIAB)'!A340:A1234, B636) &gt; 0, "Yes", "No")</f>
        <v>No</v>
      </c>
    </row>
    <row r="637" spans="1:6" ht="32" x14ac:dyDescent="0.2">
      <c r="A637" s="8">
        <v>2002</v>
      </c>
      <c r="B637" s="8">
        <v>12484504</v>
      </c>
      <c r="C637" s="9">
        <f>HYPERLINK(_xlfn.CONCAT("https://pubmed.ncbi.nlm.nih.gov/",B637), B637)</f>
        <v>12484504</v>
      </c>
      <c r="D637" s="10" t="s">
        <v>1679</v>
      </c>
      <c r="E637" s="8" t="s">
        <v>856</v>
      </c>
      <c r="F637" s="8" t="str">
        <f>IF(COUNTIF('Healthy (TIAB)'!A560:A1454, B637) &gt; 0, "Yes", "No")</f>
        <v>No</v>
      </c>
    </row>
    <row r="638" spans="1:6" ht="32" x14ac:dyDescent="0.2">
      <c r="A638" s="8">
        <v>2002</v>
      </c>
      <c r="B638" s="8">
        <v>12010583</v>
      </c>
      <c r="C638" s="9">
        <f>HYPERLINK(_xlfn.CONCAT("https://pubmed.ncbi.nlm.nih.gov/",B638), B638)</f>
        <v>12010583</v>
      </c>
      <c r="D638" s="10" t="s">
        <v>1438</v>
      </c>
      <c r="E638" s="8" t="s">
        <v>845</v>
      </c>
      <c r="F638" s="8" t="str">
        <f>IF(COUNTIF('Healthy (TIAB)'!A584:A1478, B638) &gt; 0, "Yes", "No")</f>
        <v>No</v>
      </c>
    </row>
    <row r="639" spans="1:6" ht="32" x14ac:dyDescent="0.2">
      <c r="A639" s="8">
        <v>2002</v>
      </c>
      <c r="B639" s="8">
        <v>12449445</v>
      </c>
      <c r="C639" s="9">
        <f>HYPERLINK(_xlfn.CONCAT("https://pubmed.ncbi.nlm.nih.gov/",B639), B639)</f>
        <v>12449445</v>
      </c>
      <c r="D639" s="10" t="s">
        <v>1440</v>
      </c>
      <c r="E639" s="8" t="s">
        <v>856</v>
      </c>
      <c r="F639" s="8" t="str">
        <f>IF(COUNTIF('Healthy (TIAB)'!A602:A1496, B639) &gt; 0, "Yes", "No")</f>
        <v>No</v>
      </c>
    </row>
    <row r="640" spans="1:6" ht="32" x14ac:dyDescent="0.2">
      <c r="A640" s="8">
        <v>2002</v>
      </c>
      <c r="B640" s="8">
        <v>11884017</v>
      </c>
      <c r="C640" s="9">
        <f>HYPERLINK(_xlfn.CONCAT("https://pubmed.ncbi.nlm.nih.gov/",B640), B640)</f>
        <v>11884017</v>
      </c>
      <c r="D640" s="10" t="s">
        <v>1441</v>
      </c>
      <c r="E640" s="8" t="s">
        <v>845</v>
      </c>
      <c r="F640" s="8" t="str">
        <f>IF(COUNTIF('Healthy (TIAB)'!A728:A1622, B640) &gt; 0, "Yes", "No")</f>
        <v>No</v>
      </c>
    </row>
    <row r="641" spans="1:6" ht="32" x14ac:dyDescent="0.2">
      <c r="A641" s="8">
        <v>2001</v>
      </c>
      <c r="B641" s="8">
        <v>11593093</v>
      </c>
      <c r="C641" s="9">
        <f>HYPERLINK(_xlfn.CONCAT("https://pubmed.ncbi.nlm.nih.gov/",B641), B641)</f>
        <v>11593093</v>
      </c>
      <c r="D641" s="10" t="s">
        <v>1442</v>
      </c>
      <c r="E641" s="8" t="s">
        <v>1302</v>
      </c>
      <c r="F641" s="8" t="str">
        <f>IF(COUNTIF('Healthy (TIAB)'!A196:A1090, B641) &gt; 0, "Yes", "No")</f>
        <v>No</v>
      </c>
    </row>
    <row r="642" spans="1:6" ht="32" x14ac:dyDescent="0.2">
      <c r="A642" s="8">
        <v>2001</v>
      </c>
      <c r="B642" s="8">
        <v>11207085</v>
      </c>
      <c r="C642" s="9">
        <f>HYPERLINK(_xlfn.CONCAT("https://pubmed.ncbi.nlm.nih.gov/",B642), B642)</f>
        <v>11207085</v>
      </c>
      <c r="D642" s="10" t="s">
        <v>1444</v>
      </c>
      <c r="E642" s="8" t="s">
        <v>848</v>
      </c>
      <c r="F642" s="8" t="str">
        <f>IF(COUNTIF('Healthy (TIAB)'!A209:A1103, B642) &gt; 0, "Yes", "No")</f>
        <v>No</v>
      </c>
    </row>
    <row r="643" spans="1:6" ht="32" x14ac:dyDescent="0.2">
      <c r="A643" s="8">
        <v>2001</v>
      </c>
      <c r="B643" s="8">
        <v>11451717</v>
      </c>
      <c r="C643" s="9">
        <f>HYPERLINK(_xlfn.CONCAT("https://pubmed.ncbi.nlm.nih.gov/",B643), B643)</f>
        <v>11451717</v>
      </c>
      <c r="D643" s="10" t="s">
        <v>1642</v>
      </c>
      <c r="E643" s="8" t="s">
        <v>873</v>
      </c>
      <c r="F643" s="8" t="str">
        <f>IF(COUNTIF('Healthy (TIAB)'!A231:A1125, B643) &gt; 0, "Yes", "No")</f>
        <v>No</v>
      </c>
    </row>
    <row r="644" spans="1:6" ht="32" x14ac:dyDescent="0.2">
      <c r="A644" s="8">
        <v>2001</v>
      </c>
      <c r="B644" s="8">
        <v>11427212</v>
      </c>
      <c r="C644" s="9">
        <f>HYPERLINK(_xlfn.CONCAT("https://pubmed.ncbi.nlm.nih.gov/",B644), B644)</f>
        <v>11427212</v>
      </c>
      <c r="D644" s="10" t="s">
        <v>1656</v>
      </c>
      <c r="E644" s="8" t="s">
        <v>851</v>
      </c>
      <c r="F644" s="8" t="str">
        <f>IF(COUNTIF('Healthy (TIAB)'!A337:A1231, B644) &gt; 0, "Yes", "No")</f>
        <v>No</v>
      </c>
    </row>
    <row r="645" spans="1:6" ht="16" x14ac:dyDescent="0.2">
      <c r="A645" s="8">
        <v>2001</v>
      </c>
      <c r="B645" s="8">
        <v>11464041</v>
      </c>
      <c r="C645" s="9">
        <f>HYPERLINK(_xlfn.CONCAT("https://pubmed.ncbi.nlm.nih.gov/",B645), B645)</f>
        <v>11464041</v>
      </c>
      <c r="D645" s="10" t="s">
        <v>1662</v>
      </c>
      <c r="E645" s="8" t="s">
        <v>926</v>
      </c>
      <c r="F645" s="8" t="str">
        <f>IF(COUNTIF('Healthy (TIAB)'!A399:A1293, B645) &gt; 0, "Yes", "No")</f>
        <v>No</v>
      </c>
    </row>
    <row r="646" spans="1:6" ht="32" x14ac:dyDescent="0.2">
      <c r="A646" s="8">
        <v>2001</v>
      </c>
      <c r="B646" s="8">
        <v>11566642</v>
      </c>
      <c r="C646" s="9">
        <f>HYPERLINK(_xlfn.CONCAT("https://pubmed.ncbi.nlm.nih.gov/",B646), B646)</f>
        <v>11566642</v>
      </c>
      <c r="D646" s="10" t="s">
        <v>1445</v>
      </c>
      <c r="E646" s="8" t="s">
        <v>851</v>
      </c>
      <c r="F646" s="8" t="str">
        <f>IF(COUNTIF('Healthy (TIAB)'!A407:A1301, B646) &gt; 0, "Yes", "No")</f>
        <v>No</v>
      </c>
    </row>
    <row r="647" spans="1:6" ht="32" x14ac:dyDescent="0.2">
      <c r="A647" s="8">
        <v>2001</v>
      </c>
      <c r="B647" s="8">
        <v>11675948</v>
      </c>
      <c r="C647" s="9">
        <f>HYPERLINK(_xlfn.CONCAT("https://pubmed.ncbi.nlm.nih.gov/",B647), B647)</f>
        <v>11675948</v>
      </c>
      <c r="D647" s="10" t="s">
        <v>1675</v>
      </c>
      <c r="E647" s="8" t="s">
        <v>851</v>
      </c>
      <c r="F647" s="8" t="str">
        <f>IF(COUNTIF('Healthy (TIAB)'!A531:A1425, B647) &gt; 0, "Yes", "No")</f>
        <v>No</v>
      </c>
    </row>
    <row r="648" spans="1:6" ht="16" x14ac:dyDescent="0.2">
      <c r="A648" s="8">
        <v>2001</v>
      </c>
      <c r="B648" s="8">
        <v>11428220</v>
      </c>
      <c r="C648" s="9">
        <f>HYPERLINK(_xlfn.CONCAT("https://pubmed.ncbi.nlm.nih.gov/",B648), B648)</f>
        <v>11428220</v>
      </c>
      <c r="D648" s="10" t="s">
        <v>94</v>
      </c>
      <c r="E648" s="8" t="s">
        <v>1025</v>
      </c>
      <c r="F648" s="8" t="str">
        <f>IF(COUNTIF('Healthy (TIAB)'!A579:A1473, B648) &gt; 0, "Yes", "No")</f>
        <v>No</v>
      </c>
    </row>
    <row r="649" spans="1:6" ht="32" x14ac:dyDescent="0.2">
      <c r="A649" s="8">
        <v>2001</v>
      </c>
      <c r="B649" s="8">
        <v>11518200</v>
      </c>
      <c r="C649" s="9">
        <f>HYPERLINK(_xlfn.CONCAT("https://pubmed.ncbi.nlm.nih.gov/",B649), B649)</f>
        <v>11518200</v>
      </c>
      <c r="D649" s="10" t="s">
        <v>340</v>
      </c>
      <c r="E649" s="8" t="s">
        <v>1034</v>
      </c>
      <c r="F649" s="8" t="str">
        <f>IF(COUNTIF('Healthy (TIAB)'!A585:A1479, B649) &gt; 0, "Yes", "No")</f>
        <v>No</v>
      </c>
    </row>
    <row r="650" spans="1:6" ht="32" x14ac:dyDescent="0.2">
      <c r="A650" s="8">
        <v>2001</v>
      </c>
      <c r="B650" s="8">
        <v>11474227</v>
      </c>
      <c r="C650" s="9">
        <f>HYPERLINK(_xlfn.CONCAT("https://pubmed.ncbi.nlm.nih.gov/",B650), B650)</f>
        <v>11474227</v>
      </c>
      <c r="D650" s="10" t="s">
        <v>1446</v>
      </c>
      <c r="E650" s="8" t="s">
        <v>850</v>
      </c>
      <c r="F650" s="8" t="str">
        <f>IF(COUNTIF('Healthy (TIAB)'!A737:A1631, B650) &gt; 0, "Yes", "No")</f>
        <v>No</v>
      </c>
    </row>
    <row r="651" spans="1:6" ht="32" x14ac:dyDescent="0.2">
      <c r="A651" s="8">
        <v>2001</v>
      </c>
      <c r="B651" s="8">
        <v>11274240</v>
      </c>
      <c r="C651" s="9">
        <f>HYPERLINK(_xlfn.CONCAT("https://pubmed.ncbi.nlm.nih.gov/",B651), B651)</f>
        <v>11274240</v>
      </c>
      <c r="D651" s="10" t="s">
        <v>1447</v>
      </c>
      <c r="E651" s="8" t="s">
        <v>1448</v>
      </c>
      <c r="F651" s="8" t="str">
        <f>IF(COUNTIF('Healthy (TIAB)'!A744:A1638, B651) &gt; 0, "Yes", "No")</f>
        <v>No</v>
      </c>
    </row>
    <row r="652" spans="1:6" ht="32" x14ac:dyDescent="0.2">
      <c r="A652" s="8">
        <v>2000</v>
      </c>
      <c r="B652" s="8">
        <v>10982541</v>
      </c>
      <c r="C652" s="9">
        <f>HYPERLINK(_xlfn.CONCAT("https://pubmed.ncbi.nlm.nih.gov/",B652), B652)</f>
        <v>10982541</v>
      </c>
      <c r="D652" s="10" t="s">
        <v>1449</v>
      </c>
      <c r="E652" s="8" t="s">
        <v>887</v>
      </c>
      <c r="F652" s="8" t="str">
        <f>IF(COUNTIF('Healthy (TIAB)'!A213:A1107, B652) &gt; 0, "Yes", "No")</f>
        <v>No</v>
      </c>
    </row>
    <row r="653" spans="1:6" ht="32" x14ac:dyDescent="0.2">
      <c r="A653" s="8">
        <v>2000</v>
      </c>
      <c r="B653" s="8">
        <v>10919932</v>
      </c>
      <c r="C653" s="9">
        <f>HYPERLINK(_xlfn.CONCAT("https://pubmed.ncbi.nlm.nih.gov/",B653), B653)</f>
        <v>10919932</v>
      </c>
      <c r="D653" s="10" t="s">
        <v>1450</v>
      </c>
      <c r="E653" s="8" t="s">
        <v>897</v>
      </c>
      <c r="F653" s="8" t="str">
        <f>IF(COUNTIF('Healthy (TIAB)'!A223:A1117, B653) &gt; 0, "Yes", "No")</f>
        <v>No</v>
      </c>
    </row>
    <row r="654" spans="1:6" ht="32" x14ac:dyDescent="0.2">
      <c r="A654" s="8">
        <v>2000</v>
      </c>
      <c r="B654" s="8">
        <v>10799369</v>
      </c>
      <c r="C654" s="9">
        <f>HYPERLINK(_xlfn.CONCAT("https://pubmed.ncbi.nlm.nih.gov/",B654), B654)</f>
        <v>10799369</v>
      </c>
      <c r="D654" s="10" t="s">
        <v>1452</v>
      </c>
      <c r="E654" s="8" t="s">
        <v>887</v>
      </c>
      <c r="F654" s="8" t="str">
        <f>IF(COUNTIF('Healthy (TIAB)'!A246:A1140, B654) &gt; 0, "Yes", "No")</f>
        <v>No</v>
      </c>
    </row>
    <row r="655" spans="1:6" ht="32" x14ac:dyDescent="0.2">
      <c r="A655" s="8">
        <v>2000</v>
      </c>
      <c r="B655" s="8">
        <v>10634827</v>
      </c>
      <c r="C655" s="9">
        <f>HYPERLINK(_xlfn.CONCAT("https://pubmed.ncbi.nlm.nih.gov/",B655), B655)</f>
        <v>10634827</v>
      </c>
      <c r="D655" s="10" t="s">
        <v>1649</v>
      </c>
      <c r="E655" s="8" t="s">
        <v>1025</v>
      </c>
      <c r="F655" s="8" t="str">
        <f>IF(COUNTIF('Healthy (TIAB)'!A252:A1146, B655) &gt; 0, "Yes", "No")</f>
        <v>No</v>
      </c>
    </row>
    <row r="656" spans="1:6" ht="32" x14ac:dyDescent="0.2">
      <c r="A656" s="8">
        <v>2000</v>
      </c>
      <c r="B656" s="8">
        <v>11058707</v>
      </c>
      <c r="C656" s="9">
        <f>HYPERLINK(_xlfn.CONCAT("https://pubmed.ncbi.nlm.nih.gov/",B656), B656)</f>
        <v>11058707</v>
      </c>
      <c r="D656" s="10" t="s">
        <v>1453</v>
      </c>
      <c r="E656" s="8" t="s">
        <v>845</v>
      </c>
      <c r="F656" s="8" t="str">
        <f>IF(COUNTIF('Healthy (TIAB)'!A293:A1187, B656) &gt; 0, "Yes", "No")</f>
        <v>No</v>
      </c>
    </row>
    <row r="657" spans="1:6" ht="16" x14ac:dyDescent="0.2">
      <c r="A657" s="8">
        <v>2000</v>
      </c>
      <c r="B657" s="8">
        <v>10745280</v>
      </c>
      <c r="C657" s="9">
        <f>HYPERLINK(_xlfn.CONCAT("https://pubmed.ncbi.nlm.nih.gov/",B657), B657)</f>
        <v>10745280</v>
      </c>
      <c r="D657" s="10" t="s">
        <v>88</v>
      </c>
      <c r="E657" s="8" t="s">
        <v>851</v>
      </c>
      <c r="F657" s="8" t="str">
        <f>IF(COUNTIF('Healthy (TIAB)'!A306:A1200, B657) &gt; 0, "Yes", "No")</f>
        <v>No</v>
      </c>
    </row>
    <row r="658" spans="1:6" ht="32" x14ac:dyDescent="0.2">
      <c r="A658" s="8">
        <v>2000</v>
      </c>
      <c r="B658" s="8">
        <v>10676668</v>
      </c>
      <c r="C658" s="9">
        <f>HYPERLINK(_xlfn.CONCAT("https://pubmed.ncbi.nlm.nih.gov/",B658), B658)</f>
        <v>10676668</v>
      </c>
      <c r="D658" s="10" t="s">
        <v>1454</v>
      </c>
      <c r="E658" s="8" t="s">
        <v>869</v>
      </c>
      <c r="F658" s="8" t="str">
        <f>IF(COUNTIF('Healthy (TIAB)'!A450:A1344, B658) &gt; 0, "Yes", "No")</f>
        <v>No</v>
      </c>
    </row>
    <row r="659" spans="1:6" ht="32" x14ac:dyDescent="0.2">
      <c r="A659" s="8">
        <v>2000</v>
      </c>
      <c r="B659" s="8">
        <v>10938022</v>
      </c>
      <c r="C659" s="9">
        <f>HYPERLINK(_xlfn.CONCAT("https://pubmed.ncbi.nlm.nih.gov/",B659), B659)</f>
        <v>10938022</v>
      </c>
      <c r="D659" s="10" t="s">
        <v>1455</v>
      </c>
      <c r="E659" s="8" t="s">
        <v>887</v>
      </c>
      <c r="F659" s="8" t="str">
        <f>IF(COUNTIF('Healthy (TIAB)'!A467:A1361, B659) &gt; 0, "Yes", "No")</f>
        <v>No</v>
      </c>
    </row>
    <row r="660" spans="1:6" ht="16" x14ac:dyDescent="0.2">
      <c r="A660" s="8">
        <v>2000</v>
      </c>
      <c r="B660" s="8">
        <v>11134724</v>
      </c>
      <c r="C660" s="9">
        <f>HYPERLINK(_xlfn.CONCAT("https://pubmed.ncbi.nlm.nih.gov/",B660), B660)</f>
        <v>11134724</v>
      </c>
      <c r="D660" s="10" t="s">
        <v>1456</v>
      </c>
      <c r="E660" s="8" t="s">
        <v>848</v>
      </c>
      <c r="F660" s="8" t="str">
        <f>IF(COUNTIF('Healthy (TIAB)'!A511:A1405, B660) &gt; 0, "Yes", "No")</f>
        <v>No</v>
      </c>
    </row>
    <row r="661" spans="1:6" ht="32" x14ac:dyDescent="0.2">
      <c r="A661" s="8">
        <v>2000</v>
      </c>
      <c r="B661" s="8">
        <v>10872901</v>
      </c>
      <c r="C661" s="9">
        <f>HYPERLINK(_xlfn.CONCAT("https://pubmed.ncbi.nlm.nih.gov/",B661), B661)</f>
        <v>10872901</v>
      </c>
      <c r="D661" s="10" t="s">
        <v>1457</v>
      </c>
      <c r="E661" s="8" t="s">
        <v>851</v>
      </c>
      <c r="F661" s="8" t="str">
        <f>IF(COUNTIF('Healthy (TIAB)'!A589:A1483, B661) &gt; 0, "Yes", "No")</f>
        <v>No</v>
      </c>
    </row>
    <row r="662" spans="1:6" ht="32" x14ac:dyDescent="0.2">
      <c r="A662" s="8">
        <v>2000</v>
      </c>
      <c r="B662" s="8">
        <v>11004352</v>
      </c>
      <c r="C662" s="9">
        <f>HYPERLINK(_xlfn.CONCAT("https://pubmed.ncbi.nlm.nih.gov/",B662), B662)</f>
        <v>11004352</v>
      </c>
      <c r="D662" s="10" t="s">
        <v>1458</v>
      </c>
      <c r="E662" s="8" t="s">
        <v>951</v>
      </c>
      <c r="F662" s="8" t="str">
        <f>IF(COUNTIF('Healthy (TIAB)'!A674:A1568, B662) &gt; 0, "Yes", "No")</f>
        <v>No</v>
      </c>
    </row>
    <row r="663" spans="1:6" ht="32" x14ac:dyDescent="0.2">
      <c r="A663" s="8">
        <v>2000</v>
      </c>
      <c r="B663" s="8">
        <v>10617943</v>
      </c>
      <c r="C663" s="9">
        <f>HYPERLINK(_xlfn.CONCAT("https://pubmed.ncbi.nlm.nih.gov/",B663), B663)</f>
        <v>10617943</v>
      </c>
      <c r="D663" s="10" t="s">
        <v>1459</v>
      </c>
      <c r="E663" s="8" t="s">
        <v>899</v>
      </c>
      <c r="F663" s="8" t="str">
        <f>IF(COUNTIF('Healthy (TIAB)'!A719:A1613, B663) &gt; 0, "Yes", "No")</f>
        <v>No</v>
      </c>
    </row>
    <row r="664" spans="1:6" ht="32" x14ac:dyDescent="0.2">
      <c r="A664" s="8">
        <v>2000</v>
      </c>
      <c r="B664" s="8">
        <v>10731497</v>
      </c>
      <c r="C664" s="9">
        <f>HYPERLINK(_xlfn.CONCAT("https://pubmed.ncbi.nlm.nih.gov/",B664), B664)</f>
        <v>10731497</v>
      </c>
      <c r="D664" s="10" t="s">
        <v>1460</v>
      </c>
      <c r="E664" s="8" t="s">
        <v>887</v>
      </c>
      <c r="F664" s="8" t="str">
        <f>IF(COUNTIF('Healthy (TIAB)'!A721:A1615, B664) &gt; 0, "Yes", "No")</f>
        <v>No</v>
      </c>
    </row>
    <row r="665" spans="1:6" ht="16" x14ac:dyDescent="0.2">
      <c r="A665" s="8">
        <v>2000</v>
      </c>
      <c r="B665" s="8">
        <v>11070146</v>
      </c>
      <c r="C665" s="9">
        <f>HYPERLINK(_xlfn.CONCAT("https://pubmed.ncbi.nlm.nih.gov/",B665), B665)</f>
        <v>11070146</v>
      </c>
      <c r="D665" s="10" t="s">
        <v>1461</v>
      </c>
      <c r="E665" s="8" t="s">
        <v>966</v>
      </c>
      <c r="F665" s="8" t="str">
        <f>IF(COUNTIF('Healthy (TIAB)'!A743:A1637, B665) &gt; 0, "Yes", "No")</f>
        <v>No</v>
      </c>
    </row>
    <row r="666" spans="1:6" ht="16" x14ac:dyDescent="0.2">
      <c r="A666" s="8">
        <v>2000</v>
      </c>
      <c r="B666" s="8">
        <v>10987373</v>
      </c>
      <c r="C666" s="9">
        <f>HYPERLINK(_xlfn.CONCAT("https://pubmed.ncbi.nlm.nih.gov/",B666), B666)</f>
        <v>10987373</v>
      </c>
      <c r="D666" s="10" t="s">
        <v>1462</v>
      </c>
      <c r="E666" s="8" t="s">
        <v>873</v>
      </c>
      <c r="F666" s="8" t="str">
        <f>IF(COUNTIF('Healthy (TIAB)'!A745:A1639, B666) &gt; 0, "Yes", "No")</f>
        <v>No</v>
      </c>
    </row>
    <row r="667" spans="1:6" ht="32" x14ac:dyDescent="0.2">
      <c r="A667" s="8">
        <v>1999</v>
      </c>
      <c r="B667" s="8">
        <v>15539283</v>
      </c>
      <c r="C667" s="9">
        <f>HYPERLINK(_xlfn.CONCAT("https://pubmed.ncbi.nlm.nih.gov/",B667), B667)</f>
        <v>15539283</v>
      </c>
      <c r="D667" s="10" t="s">
        <v>1463</v>
      </c>
      <c r="E667" s="8" t="s">
        <v>899</v>
      </c>
      <c r="F667" s="8" t="str">
        <f>IF(COUNTIF('Healthy (TIAB)'!A154:A1048, B667) &gt; 0, "Yes", "No")</f>
        <v>No</v>
      </c>
    </row>
    <row r="668" spans="1:6" ht="32" x14ac:dyDescent="0.2">
      <c r="A668" s="8">
        <v>1999</v>
      </c>
      <c r="B668" s="8">
        <v>10189324</v>
      </c>
      <c r="C668" s="9">
        <f>HYPERLINK(_xlfn.CONCAT("https://pubmed.ncbi.nlm.nih.gov/",B668), B668)</f>
        <v>10189324</v>
      </c>
      <c r="D668" s="10" t="s">
        <v>1464</v>
      </c>
      <c r="E668" s="8" t="s">
        <v>1294</v>
      </c>
      <c r="F668" s="8" t="str">
        <f>IF(COUNTIF('Healthy (TIAB)'!A227:A1121, B668) &gt; 0, "Yes", "No")</f>
        <v>No</v>
      </c>
    </row>
    <row r="669" spans="1:6" ht="32" x14ac:dyDescent="0.2">
      <c r="A669" s="8">
        <v>1999</v>
      </c>
      <c r="B669" s="8">
        <v>10334433</v>
      </c>
      <c r="C669" s="9">
        <f>HYPERLINK(_xlfn.CONCAT("https://pubmed.ncbi.nlm.nih.gov/",B669), B669)</f>
        <v>10334433</v>
      </c>
      <c r="D669" s="10" t="s">
        <v>1641</v>
      </c>
      <c r="E669" s="8" t="s">
        <v>853</v>
      </c>
      <c r="F669" s="8" t="str">
        <f>IF(COUNTIF('Healthy (TIAB)'!A230:A1124, B669) &gt; 0, "Yes", "No")</f>
        <v>No</v>
      </c>
    </row>
    <row r="670" spans="1:6" ht="32" x14ac:dyDescent="0.2">
      <c r="A670" s="8">
        <v>1999</v>
      </c>
      <c r="B670" s="8">
        <v>10397685</v>
      </c>
      <c r="C670" s="9">
        <f>HYPERLINK(_xlfn.CONCAT("https://pubmed.ncbi.nlm.nih.gov/",B670), B670)</f>
        <v>10397685</v>
      </c>
      <c r="D670" s="10" t="s">
        <v>1643</v>
      </c>
      <c r="E670" s="8" t="s">
        <v>1707</v>
      </c>
      <c r="F670" s="8" t="str">
        <f>IF(COUNTIF('Healthy (TIAB)'!A233:A1127, B670) &gt; 0, "Yes", "No")</f>
        <v>No</v>
      </c>
    </row>
    <row r="671" spans="1:6" ht="48" x14ac:dyDescent="0.2">
      <c r="A671" s="8">
        <v>1999</v>
      </c>
      <c r="B671" s="8">
        <v>10218735</v>
      </c>
      <c r="C671" s="9">
        <f>HYPERLINK(_xlfn.CONCAT("https://pubmed.ncbi.nlm.nih.gov/",B671), B671)</f>
        <v>10218735</v>
      </c>
      <c r="D671" s="10" t="s">
        <v>1644</v>
      </c>
      <c r="E671" s="8" t="s">
        <v>887</v>
      </c>
      <c r="F671" s="8" t="str">
        <f>IF(COUNTIF('Healthy (TIAB)'!A235:A1129, B671) &gt; 0, "Yes", "No")</f>
        <v>No</v>
      </c>
    </row>
    <row r="672" spans="1:6" ht="32" x14ac:dyDescent="0.2">
      <c r="A672" s="8">
        <v>1999</v>
      </c>
      <c r="B672" s="8">
        <v>10479194</v>
      </c>
      <c r="C672" s="9">
        <f>HYPERLINK(_xlfn.CONCAT("https://pubmed.ncbi.nlm.nih.gov/",B672), B672)</f>
        <v>10479194</v>
      </c>
      <c r="D672" s="10" t="s">
        <v>531</v>
      </c>
      <c r="E672" s="8" t="s">
        <v>845</v>
      </c>
      <c r="F672" s="8" t="str">
        <f>IF(COUNTIF('Healthy (TIAB)'!A239:A1133, B672) &gt; 0, "Yes", "No")</f>
        <v>Yes</v>
      </c>
    </row>
    <row r="673" spans="1:6" ht="32" x14ac:dyDescent="0.2">
      <c r="A673" s="8">
        <v>1999</v>
      </c>
      <c r="B673" s="8">
        <v>10356659</v>
      </c>
      <c r="C673" s="9">
        <f>HYPERLINK(_xlfn.CONCAT("https://pubmed.ncbi.nlm.nih.gov/",B673), B673)</f>
        <v>10356659</v>
      </c>
      <c r="D673" s="10" t="s">
        <v>1648</v>
      </c>
      <c r="E673" s="8" t="s">
        <v>856</v>
      </c>
      <c r="F673" s="8" t="str">
        <f>IF(COUNTIF('Healthy (TIAB)'!A245:A1139, B673) &gt; 0, "Yes", "No")</f>
        <v>No</v>
      </c>
    </row>
    <row r="674" spans="1:6" ht="32" x14ac:dyDescent="0.2">
      <c r="A674" s="8">
        <v>1999</v>
      </c>
      <c r="B674" s="8">
        <v>10539741</v>
      </c>
      <c r="C674" s="9">
        <f>HYPERLINK(_xlfn.CONCAT("https://pubmed.ncbi.nlm.nih.gov/",B674), B674)</f>
        <v>10539741</v>
      </c>
      <c r="D674" s="10" t="s">
        <v>1465</v>
      </c>
      <c r="E674" s="8" t="s">
        <v>893</v>
      </c>
      <c r="F674" s="8" t="str">
        <f>IF(COUNTIF('Healthy (TIAB)'!A290:A1184, B674) &gt; 0, "Yes", "No")</f>
        <v>No</v>
      </c>
    </row>
    <row r="675" spans="1:6" ht="48" x14ac:dyDescent="0.2">
      <c r="A675" s="8">
        <v>1999</v>
      </c>
      <c r="B675" s="8">
        <v>15539255</v>
      </c>
      <c r="C675" s="9">
        <f>HYPERLINK(_xlfn.CONCAT("https://pubmed.ncbi.nlm.nih.gov/",B675), B675)</f>
        <v>15539255</v>
      </c>
      <c r="D675" s="10" t="s">
        <v>1466</v>
      </c>
      <c r="E675" s="8" t="s">
        <v>1467</v>
      </c>
      <c r="F675" s="8" t="str">
        <f>IF(COUNTIF('Healthy (TIAB)'!A301:A1195, B675) &gt; 0, "Yes", "No")</f>
        <v>No</v>
      </c>
    </row>
    <row r="676" spans="1:6" ht="32" x14ac:dyDescent="0.2">
      <c r="A676" s="8">
        <v>1999</v>
      </c>
      <c r="B676" s="8">
        <v>10532692</v>
      </c>
      <c r="C676" s="9">
        <f>HYPERLINK(_xlfn.CONCAT("https://pubmed.ncbi.nlm.nih.gov/",B676), B676)</f>
        <v>10532692</v>
      </c>
      <c r="D676" s="10" t="s">
        <v>1468</v>
      </c>
      <c r="E676" s="8" t="s">
        <v>853</v>
      </c>
      <c r="F676" s="8" t="str">
        <f>IF(COUNTIF('Healthy (TIAB)'!A335:A1229, B676) &gt; 0, "Yes", "No")</f>
        <v>No</v>
      </c>
    </row>
    <row r="677" spans="1:6" ht="48" x14ac:dyDescent="0.2">
      <c r="A677" s="8">
        <v>1999</v>
      </c>
      <c r="B677" s="8">
        <v>10451477</v>
      </c>
      <c r="C677" s="9">
        <f>HYPERLINK(_xlfn.CONCAT("https://pubmed.ncbi.nlm.nih.gov/",B677), B677)</f>
        <v>10451477</v>
      </c>
      <c r="D677" s="10" t="s">
        <v>1469</v>
      </c>
      <c r="E677" s="8" t="s">
        <v>856</v>
      </c>
      <c r="F677" s="8" t="str">
        <f>IF(COUNTIF('Healthy (TIAB)'!A378:A1272, B677) &gt; 0, "Yes", "No")</f>
        <v>No</v>
      </c>
    </row>
    <row r="678" spans="1:6" ht="32" x14ac:dyDescent="0.2">
      <c r="A678" s="8">
        <v>1999</v>
      </c>
      <c r="B678" s="8">
        <v>10505695</v>
      </c>
      <c r="C678" s="9">
        <f>HYPERLINK(_xlfn.CONCAT("https://pubmed.ncbi.nlm.nih.gov/",B678), B678)</f>
        <v>10505695</v>
      </c>
      <c r="D678" s="10" t="s">
        <v>1470</v>
      </c>
      <c r="E678" s="8" t="s">
        <v>853</v>
      </c>
      <c r="F678" s="8" t="str">
        <f>IF(COUNTIF('Healthy (TIAB)'!A398:A1292, B678) &gt; 0, "Yes", "No")</f>
        <v>No</v>
      </c>
    </row>
    <row r="679" spans="1:6" ht="16" x14ac:dyDescent="0.2">
      <c r="A679" s="8">
        <v>1999</v>
      </c>
      <c r="B679" s="8">
        <v>10621924</v>
      </c>
      <c r="C679" s="9">
        <f>HYPERLINK(_xlfn.CONCAT("https://pubmed.ncbi.nlm.nih.gov/",B679), B679)</f>
        <v>10621924</v>
      </c>
      <c r="D679" s="10" t="s">
        <v>1471</v>
      </c>
      <c r="E679" s="8" t="s">
        <v>853</v>
      </c>
      <c r="F679" s="8" t="str">
        <f>IF(COUNTIF('Healthy (TIAB)'!A556:A1450, B679) &gt; 0, "Yes", "No")</f>
        <v>No</v>
      </c>
    </row>
    <row r="680" spans="1:6" ht="32" x14ac:dyDescent="0.2">
      <c r="A680" s="8">
        <v>1999</v>
      </c>
      <c r="B680" s="8">
        <v>10604544</v>
      </c>
      <c r="C680" s="9">
        <f>HYPERLINK(_xlfn.CONCAT("https://pubmed.ncbi.nlm.nih.gov/",B680), B680)</f>
        <v>10604544</v>
      </c>
      <c r="D680" s="10" t="s">
        <v>1472</v>
      </c>
      <c r="E680" s="8" t="s">
        <v>845</v>
      </c>
      <c r="F680" s="8" t="str">
        <f>IF(COUNTIF('Healthy (TIAB)'!A563:A1457, B680) &gt; 0, "Yes", "No")</f>
        <v>No</v>
      </c>
    </row>
    <row r="681" spans="1:6" ht="32" x14ac:dyDescent="0.2">
      <c r="A681" s="8">
        <v>1999</v>
      </c>
      <c r="B681" s="8">
        <v>10588465</v>
      </c>
      <c r="C681" s="9">
        <f>HYPERLINK(_xlfn.CONCAT("https://pubmed.ncbi.nlm.nih.gov/",B681), B681)</f>
        <v>10588465</v>
      </c>
      <c r="D681" s="10" t="s">
        <v>1473</v>
      </c>
      <c r="E681" s="8" t="s">
        <v>887</v>
      </c>
      <c r="F681" s="8" t="str">
        <f>IF(COUNTIF('Healthy (TIAB)'!A702:A1596, B681) &gt; 0, "Yes", "No")</f>
        <v>No</v>
      </c>
    </row>
    <row r="682" spans="1:6" ht="32" x14ac:dyDescent="0.2">
      <c r="A682" s="8">
        <v>1998</v>
      </c>
      <c r="B682" s="8">
        <v>9507989</v>
      </c>
      <c r="C682" s="9">
        <f>HYPERLINK(_xlfn.CONCAT("https://pubmed.ncbi.nlm.nih.gov/",B682), B682)</f>
        <v>9507989</v>
      </c>
      <c r="D682" s="10" t="s">
        <v>1474</v>
      </c>
      <c r="E682" s="8" t="s">
        <v>887</v>
      </c>
      <c r="F682" s="8" t="str">
        <f>IF(COUNTIF('Healthy (TIAB)'!A137:A1031, B682) &gt; 0, "Yes", "No")</f>
        <v>No</v>
      </c>
    </row>
    <row r="683" spans="1:6" ht="32" x14ac:dyDescent="0.2">
      <c r="A683" s="8">
        <v>1998</v>
      </c>
      <c r="B683" s="8">
        <v>9566646</v>
      </c>
      <c r="C683" s="9">
        <f>HYPERLINK(_xlfn.CONCAT("https://pubmed.ncbi.nlm.nih.gov/",B683), B683)</f>
        <v>9566646</v>
      </c>
      <c r="D683" s="10" t="s">
        <v>82</v>
      </c>
      <c r="E683" s="8" t="s">
        <v>1302</v>
      </c>
      <c r="F683" s="8" t="str">
        <f>IF(COUNTIF('Healthy (TIAB)'!A142:A1036, B683) &gt; 0, "Yes", "No")</f>
        <v>No</v>
      </c>
    </row>
    <row r="684" spans="1:6" ht="32" x14ac:dyDescent="0.2">
      <c r="A684" s="8">
        <v>1998</v>
      </c>
      <c r="B684" s="8">
        <v>18370504</v>
      </c>
      <c r="C684" s="9">
        <f>HYPERLINK(_xlfn.CONCAT("https://pubmed.ncbi.nlm.nih.gov/",B684), B684)</f>
        <v>18370504</v>
      </c>
      <c r="D684" s="10" t="s">
        <v>1475</v>
      </c>
      <c r="E684" s="8" t="s">
        <v>845</v>
      </c>
      <c r="F684" s="8" t="str">
        <f>IF(COUNTIF('Healthy (TIAB)'!A171:A1065, B684) &gt; 0, "Yes", "No")</f>
        <v>No</v>
      </c>
    </row>
    <row r="685" spans="1:6" ht="48" x14ac:dyDescent="0.2">
      <c r="A685" s="8">
        <v>1998</v>
      </c>
      <c r="B685" s="8">
        <v>9622285</v>
      </c>
      <c r="C685" s="9">
        <f>HYPERLINK(_xlfn.CONCAT("https://pubmed.ncbi.nlm.nih.gov/",B685), B685)</f>
        <v>9622285</v>
      </c>
      <c r="D685" s="10" t="s">
        <v>1476</v>
      </c>
      <c r="E685" s="8" t="s">
        <v>848</v>
      </c>
      <c r="F685" s="8" t="str">
        <f>IF(COUNTIF('Healthy (TIAB)'!A287:A1181, B685) &gt; 0, "Yes", "No")</f>
        <v>No</v>
      </c>
    </row>
    <row r="686" spans="1:6" ht="16" x14ac:dyDescent="0.2">
      <c r="A686" s="8">
        <v>1998</v>
      </c>
      <c r="B686" s="8">
        <v>9767357</v>
      </c>
      <c r="C686" s="9">
        <f>HYPERLINK(_xlfn.CONCAT("https://pubmed.ncbi.nlm.nih.gov/",B686), B686)</f>
        <v>9767357</v>
      </c>
      <c r="D686" s="10" t="s">
        <v>1664</v>
      </c>
      <c r="E686" s="8" t="s">
        <v>887</v>
      </c>
      <c r="F686" s="8" t="str">
        <f>IF(COUNTIF('Healthy (TIAB)'!A424:A1318, B686) &gt; 0, "Yes", "No")</f>
        <v>No</v>
      </c>
    </row>
    <row r="687" spans="1:6" ht="32" x14ac:dyDescent="0.2">
      <c r="A687" s="8">
        <v>1998</v>
      </c>
      <c r="B687" s="8">
        <v>9505154</v>
      </c>
      <c r="C687" s="9">
        <f>HYPERLINK(_xlfn.CONCAT("https://pubmed.ncbi.nlm.nih.gov/",B687), B687)</f>
        <v>9505154</v>
      </c>
      <c r="D687" s="10" t="s">
        <v>622</v>
      </c>
      <c r="E687" s="8" t="s">
        <v>899</v>
      </c>
      <c r="F687" s="8" t="str">
        <f>IF(COUNTIF('Healthy (TIAB)'!A462:A1356, B687) &gt; 0, "Yes", "No")</f>
        <v>Yes</v>
      </c>
    </row>
    <row r="688" spans="1:6" ht="32" x14ac:dyDescent="0.2">
      <c r="A688" s="8">
        <v>1998</v>
      </c>
      <c r="B688" s="8">
        <v>18370495</v>
      </c>
      <c r="C688" s="9">
        <f>HYPERLINK(_xlfn.CONCAT("https://pubmed.ncbi.nlm.nih.gov/",B688), B688)</f>
        <v>18370495</v>
      </c>
      <c r="D688" s="10" t="s">
        <v>1687</v>
      </c>
      <c r="E688" s="8" t="s">
        <v>1328</v>
      </c>
      <c r="F688" s="8" t="str">
        <f>IF(COUNTIF('Healthy (TIAB)'!A672:A1566, B688) &gt; 0, "Yes", "No")</f>
        <v>No</v>
      </c>
    </row>
    <row r="689" spans="1:6" ht="32" x14ac:dyDescent="0.2">
      <c r="A689" s="8">
        <v>1998</v>
      </c>
      <c r="B689" s="8">
        <v>9730718</v>
      </c>
      <c r="C689" s="9">
        <f>HYPERLINK(_xlfn.CONCAT("https://pubmed.ncbi.nlm.nih.gov/",B689), B689)</f>
        <v>9730718</v>
      </c>
      <c r="D689" s="10" t="s">
        <v>1477</v>
      </c>
      <c r="E689" s="8" t="s">
        <v>848</v>
      </c>
      <c r="F689" s="8" t="str">
        <f>IF(COUNTIF('Healthy (TIAB)'!A762:A1656, B689) &gt; 0, "Yes", "No")</f>
        <v>No</v>
      </c>
    </row>
    <row r="690" spans="1:6" ht="32" x14ac:dyDescent="0.2">
      <c r="A690" s="8">
        <v>1997</v>
      </c>
      <c r="B690" s="8">
        <v>9280178</v>
      </c>
      <c r="C690" s="9">
        <f>HYPERLINK(_xlfn.CONCAT("https://pubmed.ncbi.nlm.nih.gov/",B690), B690)</f>
        <v>9280178</v>
      </c>
      <c r="D690" s="10" t="s">
        <v>1621</v>
      </c>
      <c r="E690" s="8" t="s">
        <v>845</v>
      </c>
      <c r="F690" s="8" t="str">
        <f>IF(COUNTIF('Healthy (TIAB)'!A107:A1001, B690) &gt; 0, "Yes", "No")</f>
        <v>No</v>
      </c>
    </row>
    <row r="691" spans="1:6" ht="32" x14ac:dyDescent="0.2">
      <c r="A691" s="8">
        <v>1997</v>
      </c>
      <c r="B691" s="8">
        <v>9386141</v>
      </c>
      <c r="C691" s="9">
        <f>HYPERLINK(_xlfn.CONCAT("https://pubmed.ncbi.nlm.nih.gov/",B691), B691)</f>
        <v>9386141</v>
      </c>
      <c r="D691" s="10" t="s">
        <v>1478</v>
      </c>
      <c r="E691" s="8" t="s">
        <v>856</v>
      </c>
      <c r="F691" s="8" t="str">
        <f>IF(COUNTIF('Healthy (TIAB)'!A125:A1019, B691) &gt; 0, "Yes", "No")</f>
        <v>No</v>
      </c>
    </row>
    <row r="692" spans="1:6" ht="16" x14ac:dyDescent="0.2">
      <c r="A692" s="8">
        <v>1997</v>
      </c>
      <c r="B692" s="8">
        <v>9347681</v>
      </c>
      <c r="C692" s="9">
        <f>HYPERLINK(_xlfn.CONCAT("https://pubmed.ncbi.nlm.nih.gov/",B692), B692)</f>
        <v>9347681</v>
      </c>
      <c r="D692" s="10" t="s">
        <v>1479</v>
      </c>
      <c r="E692" s="8" t="s">
        <v>899</v>
      </c>
      <c r="F692" s="8" t="str">
        <f>IF(COUNTIF('Healthy (TIAB)'!A126:A1020, B692) &gt; 0, "Yes", "No")</f>
        <v>No</v>
      </c>
    </row>
    <row r="693" spans="1:6" ht="16" x14ac:dyDescent="0.2">
      <c r="A693" s="8">
        <v>1997</v>
      </c>
      <c r="B693" s="8">
        <v>9437183</v>
      </c>
      <c r="C693" s="9">
        <f>HYPERLINK(_xlfn.CONCAT("https://pubmed.ncbi.nlm.nih.gov/",B693), B693)</f>
        <v>9437183</v>
      </c>
      <c r="D693" s="10" t="s">
        <v>228</v>
      </c>
      <c r="E693" s="8" t="s">
        <v>1046</v>
      </c>
      <c r="F693" s="8" t="str">
        <f>IF(COUNTIF('Healthy (TIAB)'!A168:A1062, B693) &gt; 0, "Yes", "No")</f>
        <v>Yes</v>
      </c>
    </row>
    <row r="694" spans="1:6" ht="16" x14ac:dyDescent="0.2">
      <c r="A694" s="8">
        <v>1997</v>
      </c>
      <c r="B694" s="8">
        <v>9022531</v>
      </c>
      <c r="C694" s="9">
        <f>HYPERLINK(_xlfn.CONCAT("https://pubmed.ncbi.nlm.nih.gov/",B694), B694)</f>
        <v>9022531</v>
      </c>
      <c r="D694" s="10" t="s">
        <v>334</v>
      </c>
      <c r="E694" s="8" t="s">
        <v>1242</v>
      </c>
      <c r="F694" s="8" t="str">
        <f>IF(COUNTIF('Healthy (TIAB)'!A169:A1063, B694) &gt; 0, "Yes", "No")</f>
        <v>Yes</v>
      </c>
    </row>
    <row r="695" spans="1:6" ht="32" x14ac:dyDescent="0.2">
      <c r="A695" s="8">
        <v>1997</v>
      </c>
      <c r="B695" s="8">
        <v>9351079</v>
      </c>
      <c r="C695" s="9">
        <f>HYPERLINK(_xlfn.CONCAT("https://pubmed.ncbi.nlm.nih.gov/",B695), B695)</f>
        <v>9351079</v>
      </c>
      <c r="D695" s="10" t="s">
        <v>1480</v>
      </c>
      <c r="E695" s="8" t="s">
        <v>856</v>
      </c>
      <c r="F695" s="8" t="str">
        <f>IF(COUNTIF('Healthy (TIAB)'!A174:A1068, B695) &gt; 0, "Yes", "No")</f>
        <v>No</v>
      </c>
    </row>
    <row r="696" spans="1:6" ht="32" x14ac:dyDescent="0.2">
      <c r="A696" s="8">
        <v>1997</v>
      </c>
      <c r="B696" s="8">
        <v>9310278</v>
      </c>
      <c r="C696" s="9">
        <f>HYPERLINK(_xlfn.CONCAT("https://pubmed.ncbi.nlm.nih.gov/",B696), B696)</f>
        <v>9310278</v>
      </c>
      <c r="D696" s="10" t="s">
        <v>1631</v>
      </c>
      <c r="E696" s="8" t="s">
        <v>891</v>
      </c>
      <c r="F696" s="8" t="str">
        <f>IF(COUNTIF('Healthy (TIAB)'!A177:A1071, B696) &gt; 0, "Yes", "No")</f>
        <v>No</v>
      </c>
    </row>
    <row r="697" spans="1:6" ht="32" x14ac:dyDescent="0.2">
      <c r="A697" s="8">
        <v>1997</v>
      </c>
      <c r="B697" s="8">
        <v>9167099</v>
      </c>
      <c r="C697" s="9">
        <f>HYPERLINK(_xlfn.CONCAT("https://pubmed.ncbi.nlm.nih.gov/",B697), B697)</f>
        <v>9167099</v>
      </c>
      <c r="D697" s="10" t="s">
        <v>1481</v>
      </c>
      <c r="E697" s="8" t="s">
        <v>845</v>
      </c>
      <c r="F697" s="8" t="str">
        <f>IF(COUNTIF('Healthy (TIAB)'!A178:A1072, B697) &gt; 0, "Yes", "No")</f>
        <v>No</v>
      </c>
    </row>
    <row r="698" spans="1:6" ht="16" x14ac:dyDescent="0.2">
      <c r="A698" s="8">
        <v>1997</v>
      </c>
      <c r="B698" s="8">
        <v>9137231</v>
      </c>
      <c r="C698" s="9">
        <f>HYPERLINK(_xlfn.CONCAT("https://pubmed.ncbi.nlm.nih.gov/",B698), B698)</f>
        <v>9137231</v>
      </c>
      <c r="D698" s="10" t="s">
        <v>1634</v>
      </c>
      <c r="E698" s="8" t="s">
        <v>853</v>
      </c>
      <c r="F698" s="8" t="str">
        <f>IF(COUNTIF('Healthy (TIAB)'!A183:A1077, B698) &gt; 0, "Yes", "No")</f>
        <v>No</v>
      </c>
    </row>
    <row r="699" spans="1:6" ht="32" x14ac:dyDescent="0.2">
      <c r="A699" s="8">
        <v>1997</v>
      </c>
      <c r="B699" s="8">
        <v>9174486</v>
      </c>
      <c r="C699" s="9">
        <f>HYPERLINK(_xlfn.CONCAT("https://pubmed.ncbi.nlm.nih.gov/",B699), B699)</f>
        <v>9174486</v>
      </c>
      <c r="D699" s="10" t="s">
        <v>1483</v>
      </c>
      <c r="E699" s="8" t="s">
        <v>853</v>
      </c>
      <c r="F699" s="8" t="str">
        <f>IF(COUNTIF('Healthy (TIAB)'!A333:A1227, B699) &gt; 0, "Yes", "No")</f>
        <v>No</v>
      </c>
    </row>
    <row r="700" spans="1:6" ht="32" x14ac:dyDescent="0.2">
      <c r="A700" s="8">
        <v>1997</v>
      </c>
      <c r="B700" s="8">
        <v>9356537</v>
      </c>
      <c r="C700" s="9">
        <f>HYPERLINK(_xlfn.CONCAT("https://pubmed.ncbi.nlm.nih.gov/",B700), B700)</f>
        <v>9356537</v>
      </c>
      <c r="D700" s="10" t="s">
        <v>1484</v>
      </c>
      <c r="E700" s="8" t="s">
        <v>899</v>
      </c>
      <c r="F700" s="8" t="str">
        <f>IF(COUNTIF('Healthy (TIAB)'!A334:A1228, B700) &gt; 0, "Yes", "No")</f>
        <v>No</v>
      </c>
    </row>
    <row r="701" spans="1:6" ht="16" x14ac:dyDescent="0.2">
      <c r="A701" s="8">
        <v>1997</v>
      </c>
      <c r="B701" s="8">
        <v>9865671</v>
      </c>
      <c r="C701" s="9">
        <f>HYPERLINK(_xlfn.CONCAT("https://pubmed.ncbi.nlm.nih.gov/",B701), B701)</f>
        <v>9865671</v>
      </c>
      <c r="D701" s="10" t="s">
        <v>1485</v>
      </c>
      <c r="E701" s="8" t="s">
        <v>869</v>
      </c>
      <c r="F701" s="8" t="str">
        <f>IF(COUNTIF('Healthy (TIAB)'!A396:A1290, B701) &gt; 0, "Yes", "No")</f>
        <v>No</v>
      </c>
    </row>
    <row r="702" spans="1:6" ht="32" x14ac:dyDescent="0.2">
      <c r="A702" s="8">
        <v>1997</v>
      </c>
      <c r="B702" s="8">
        <v>9101424</v>
      </c>
      <c r="C702" s="9">
        <f>HYPERLINK(_xlfn.CONCAT("https://pubmed.ncbi.nlm.nih.gov/",B702), B702)</f>
        <v>9101424</v>
      </c>
      <c r="D702" s="10" t="s">
        <v>1680</v>
      </c>
      <c r="E702" s="8" t="s">
        <v>887</v>
      </c>
      <c r="F702" s="8" t="str">
        <f>IF(COUNTIF('Healthy (TIAB)'!A564:A1458, B702) &gt; 0, "Yes", "No")</f>
        <v>No</v>
      </c>
    </row>
    <row r="703" spans="1:6" ht="16" x14ac:dyDescent="0.2">
      <c r="A703" s="8">
        <v>1997</v>
      </c>
      <c r="B703" s="8">
        <v>9304226</v>
      </c>
      <c r="C703" s="9">
        <f>HYPERLINK(_xlfn.CONCAT("https://pubmed.ncbi.nlm.nih.gov/",B703), B703)</f>
        <v>9304226</v>
      </c>
      <c r="D703" s="10" t="s">
        <v>74</v>
      </c>
      <c r="E703" s="8" t="s">
        <v>899</v>
      </c>
      <c r="F703" s="8" t="str">
        <f>IF(COUNTIF('Healthy (TIAB)'!A669:A1563, B703) &gt; 0, "Yes", "No")</f>
        <v>No</v>
      </c>
    </row>
    <row r="704" spans="1:6" ht="32" x14ac:dyDescent="0.2">
      <c r="A704" s="8">
        <v>1997</v>
      </c>
      <c r="B704" s="8">
        <v>9022529</v>
      </c>
      <c r="C704" s="9">
        <f>HYPERLINK(_xlfn.CONCAT("https://pubmed.ncbi.nlm.nih.gov/",B704), B704)</f>
        <v>9022529</v>
      </c>
      <c r="D704" s="10" t="s">
        <v>1486</v>
      </c>
      <c r="E704" s="8" t="s">
        <v>845</v>
      </c>
      <c r="F704" s="8" t="str">
        <f>IF(COUNTIF('Healthy (TIAB)'!A714:A1608, B704) &gt; 0, "Yes", "No")</f>
        <v>No</v>
      </c>
    </row>
    <row r="705" spans="1:6" ht="32" x14ac:dyDescent="0.2">
      <c r="A705" s="8">
        <v>1997</v>
      </c>
      <c r="B705" s="8">
        <v>9280188</v>
      </c>
      <c r="C705" s="9">
        <f>HYPERLINK(_xlfn.CONCAT("https://pubmed.ncbi.nlm.nih.gov/",B705), B705)</f>
        <v>9280188</v>
      </c>
      <c r="D705" s="10" t="s">
        <v>78</v>
      </c>
      <c r="E705" s="8" t="s">
        <v>1046</v>
      </c>
      <c r="F705" s="8" t="str">
        <f>IF(COUNTIF('Healthy (TIAB)'!A726:A1620, B705) &gt; 0, "Yes", "No")</f>
        <v>No</v>
      </c>
    </row>
    <row r="706" spans="1:6" ht="32" x14ac:dyDescent="0.2">
      <c r="A706" s="8">
        <v>1997</v>
      </c>
      <c r="B706" s="8">
        <v>9176830</v>
      </c>
      <c r="C706" s="9">
        <f>HYPERLINK(_xlfn.CONCAT("https://pubmed.ncbi.nlm.nih.gov/",B706), B706)</f>
        <v>9176830</v>
      </c>
      <c r="D706" s="10" t="s">
        <v>1487</v>
      </c>
      <c r="E706" s="8" t="s">
        <v>1046</v>
      </c>
      <c r="F706" s="8" t="str">
        <f>IF(COUNTIF('Healthy (TIAB)'!A732:A1626, B706) &gt; 0, "Yes", "No")</f>
        <v>No</v>
      </c>
    </row>
    <row r="707" spans="1:6" ht="32" x14ac:dyDescent="0.2">
      <c r="A707" s="8">
        <v>1997</v>
      </c>
      <c r="B707" s="8">
        <v>9397398</v>
      </c>
      <c r="C707" s="9">
        <f>HYPERLINK(_xlfn.CONCAT("https://pubmed.ncbi.nlm.nih.gov/",B707), B707)</f>
        <v>9397398</v>
      </c>
      <c r="D707" s="10" t="s">
        <v>80</v>
      </c>
      <c r="E707" s="8" t="s">
        <v>1273</v>
      </c>
      <c r="F707" s="8" t="str">
        <f>IF(COUNTIF('Healthy (TIAB)'!A733:A1627, B707) &gt; 0, "Yes", "No")</f>
        <v>No</v>
      </c>
    </row>
    <row r="708" spans="1:6" ht="32" x14ac:dyDescent="0.2">
      <c r="A708" s="8">
        <v>1997</v>
      </c>
      <c r="B708" s="8">
        <v>9406009</v>
      </c>
      <c r="C708" s="9">
        <f>HYPERLINK(_xlfn.CONCAT("https://pubmed.ncbi.nlm.nih.gov/",B708), B708)</f>
        <v>9406009</v>
      </c>
      <c r="D708" s="10" t="s">
        <v>1488</v>
      </c>
      <c r="E708" s="8" t="s">
        <v>856</v>
      </c>
      <c r="F708" s="8" t="str">
        <f>IF(COUNTIF('Healthy (TIAB)'!A749:A1643, B708) &gt; 0, "Yes", "No")</f>
        <v>No</v>
      </c>
    </row>
    <row r="709" spans="1:6" ht="16" x14ac:dyDescent="0.2">
      <c r="A709" s="8">
        <v>1997</v>
      </c>
      <c r="B709" s="8">
        <v>9250102</v>
      </c>
      <c r="C709" s="9">
        <f>HYPERLINK(_xlfn.CONCAT("https://pubmed.ncbi.nlm.nih.gov/",B709), B709)</f>
        <v>9250102</v>
      </c>
      <c r="D709" s="10" t="s">
        <v>76</v>
      </c>
      <c r="E709" s="8" t="s">
        <v>851</v>
      </c>
      <c r="F709" s="8" t="str">
        <f>IF(COUNTIF('Healthy (TIAB)'!A775:A1669, B709) &gt; 0, "Yes", "No")</f>
        <v>No</v>
      </c>
    </row>
    <row r="710" spans="1:6" ht="32" x14ac:dyDescent="0.2">
      <c r="A710" s="8">
        <v>1996</v>
      </c>
      <c r="B710" s="8">
        <v>8852484</v>
      </c>
      <c r="C710" s="9">
        <f>HYPERLINK(_xlfn.CONCAT("https://pubmed.ncbi.nlm.nih.gov/",B710), B710)</f>
        <v>8852484</v>
      </c>
      <c r="D710" s="10" t="s">
        <v>1489</v>
      </c>
      <c r="E710" s="8" t="s">
        <v>893</v>
      </c>
      <c r="F710" s="8" t="str">
        <f>IF(COUNTIF('Healthy (TIAB)'!A115:A1009, B710) &gt; 0, "Yes", "No")</f>
        <v>No</v>
      </c>
    </row>
    <row r="711" spans="1:6" ht="32" x14ac:dyDescent="0.2">
      <c r="A711" s="8">
        <v>1996</v>
      </c>
      <c r="B711" s="8">
        <v>9001371</v>
      </c>
      <c r="C711" s="9">
        <f>HYPERLINK(_xlfn.CONCAT("https://pubmed.ncbi.nlm.nih.gov/",B711), B711)</f>
        <v>9001371</v>
      </c>
      <c r="D711" s="10" t="s">
        <v>73</v>
      </c>
      <c r="E711" s="8" t="s">
        <v>887</v>
      </c>
      <c r="F711" s="8" t="str">
        <f>IF(COUNTIF('Healthy (TIAB)'!A170:A1064, B711) &gt; 0, "Yes", "No")</f>
        <v>No</v>
      </c>
    </row>
    <row r="712" spans="1:6" ht="32" x14ac:dyDescent="0.2">
      <c r="A712" s="8">
        <v>1996</v>
      </c>
      <c r="B712" s="8">
        <v>8993942</v>
      </c>
      <c r="C712" s="9">
        <f>HYPERLINK(_xlfn.CONCAT("https://pubmed.ncbi.nlm.nih.gov/",B712), B712)</f>
        <v>8993942</v>
      </c>
      <c r="D712" s="10" t="s">
        <v>1490</v>
      </c>
      <c r="E712" s="8" t="s">
        <v>851</v>
      </c>
      <c r="F712" s="8" t="str">
        <f>IF(COUNTIF('Healthy (TIAB)'!A188:A1082, B712) &gt; 0, "Yes", "No")</f>
        <v>No</v>
      </c>
    </row>
    <row r="713" spans="1:6" ht="32" x14ac:dyDescent="0.2">
      <c r="A713" s="8">
        <v>1996</v>
      </c>
      <c r="B713" s="8">
        <v>8561065</v>
      </c>
      <c r="C713" s="9">
        <f>HYPERLINK(_xlfn.CONCAT("https://pubmed.ncbi.nlm.nih.gov/",B713), B713)</f>
        <v>8561065</v>
      </c>
      <c r="D713" s="10" t="s">
        <v>1491</v>
      </c>
      <c r="E713" s="8" t="s">
        <v>850</v>
      </c>
      <c r="F713" s="8" t="str">
        <f>IF(COUNTIF('Healthy (TIAB)'!A198:A1092, B713) &gt; 0, "Yes", "No")</f>
        <v>No</v>
      </c>
    </row>
    <row r="714" spans="1:6" ht="16" x14ac:dyDescent="0.2">
      <c r="A714" s="8">
        <v>1996</v>
      </c>
      <c r="B714" s="8">
        <v>8540453</v>
      </c>
      <c r="C714" s="9">
        <f>HYPERLINK(_xlfn.CONCAT("https://pubmed.ncbi.nlm.nih.gov/",B714), B714)</f>
        <v>8540453</v>
      </c>
      <c r="D714" s="10" t="s">
        <v>1492</v>
      </c>
      <c r="E714" s="8" t="s">
        <v>891</v>
      </c>
      <c r="F714" s="8" t="str">
        <f>IF(COUNTIF('Healthy (TIAB)'!A202:A1096, B714) &gt; 0, "Yes", "No")</f>
        <v>No</v>
      </c>
    </row>
    <row r="715" spans="1:6" ht="32" x14ac:dyDescent="0.2">
      <c r="A715" s="8">
        <v>1996</v>
      </c>
      <c r="B715" s="8">
        <v>8843189</v>
      </c>
      <c r="C715" s="9">
        <f>HYPERLINK(_xlfn.CONCAT("https://pubmed.ncbi.nlm.nih.gov/",B715), B715)</f>
        <v>8843189</v>
      </c>
      <c r="D715" s="10" t="s">
        <v>1493</v>
      </c>
      <c r="E715" s="8" t="s">
        <v>1297</v>
      </c>
      <c r="F715" s="8" t="str">
        <f>IF(COUNTIF('Healthy (TIAB)'!A280:A1174, B715) &gt; 0, "Yes", "No")</f>
        <v>No</v>
      </c>
    </row>
    <row r="716" spans="1:6" ht="32" x14ac:dyDescent="0.2">
      <c r="A716" s="8">
        <v>1996</v>
      </c>
      <c r="B716" s="8">
        <v>9125301</v>
      </c>
      <c r="C716" s="9">
        <f>HYPERLINK(_xlfn.CONCAT("https://pubmed.ncbi.nlm.nih.gov/",B716), B716)</f>
        <v>9125301</v>
      </c>
      <c r="D716" s="10" t="s">
        <v>1494</v>
      </c>
      <c r="E716" s="8" t="s">
        <v>887</v>
      </c>
      <c r="F716" s="8" t="str">
        <f>IF(COUNTIF('Healthy (TIAB)'!A307:A1201, B716) &gt; 0, "Yes", "No")</f>
        <v>No</v>
      </c>
    </row>
    <row r="717" spans="1:6" ht="16" x14ac:dyDescent="0.2">
      <c r="A717" s="8">
        <v>1996</v>
      </c>
      <c r="B717" s="8">
        <v>8908382</v>
      </c>
      <c r="C717" s="9">
        <f>HYPERLINK(_xlfn.CONCAT("https://pubmed.ncbi.nlm.nih.gov/",B717), B717)</f>
        <v>8908382</v>
      </c>
      <c r="D717" s="10" t="s">
        <v>1495</v>
      </c>
      <c r="E717" s="8" t="s">
        <v>848</v>
      </c>
      <c r="F717" s="8" t="str">
        <f>IF(COUNTIF('Healthy (TIAB)'!A308:A1202, B717) &gt; 0, "Yes", "No")</f>
        <v>No</v>
      </c>
    </row>
    <row r="718" spans="1:6" ht="32" x14ac:dyDescent="0.2">
      <c r="A718" s="8">
        <v>1996</v>
      </c>
      <c r="B718" s="8">
        <v>8887017</v>
      </c>
      <c r="C718" s="9">
        <f>HYPERLINK(_xlfn.CONCAT("https://pubmed.ncbi.nlm.nih.gov/",B718), B718)</f>
        <v>8887017</v>
      </c>
      <c r="D718" s="10" t="s">
        <v>1654</v>
      </c>
      <c r="E718" s="8" t="s">
        <v>951</v>
      </c>
      <c r="F718" s="8" t="str">
        <f>IF(COUNTIF('Healthy (TIAB)'!A326:A1220, B718) &gt; 0, "Yes", "No")</f>
        <v>No</v>
      </c>
    </row>
    <row r="719" spans="1:6" ht="32" x14ac:dyDescent="0.2">
      <c r="A719" s="8">
        <v>1996</v>
      </c>
      <c r="B719" s="8">
        <v>8732710</v>
      </c>
      <c r="C719" s="9">
        <f>HYPERLINK(_xlfn.CONCAT("https://pubmed.ncbi.nlm.nih.gov/",B719), B719)</f>
        <v>8732710</v>
      </c>
      <c r="D719" s="10" t="s">
        <v>1496</v>
      </c>
      <c r="E719" s="8" t="s">
        <v>856</v>
      </c>
      <c r="F719" s="8" t="str">
        <f>IF(COUNTIF('Healthy (TIAB)'!A328:A1222, B719) &gt; 0, "Yes", "No")</f>
        <v>No</v>
      </c>
    </row>
    <row r="720" spans="1:6" ht="32" x14ac:dyDescent="0.2">
      <c r="A720" s="8">
        <v>1996</v>
      </c>
      <c r="B720" s="8">
        <v>8738112</v>
      </c>
      <c r="C720" s="9">
        <f>HYPERLINK(_xlfn.CONCAT("https://pubmed.ncbi.nlm.nih.gov/",B720), B720)</f>
        <v>8738112</v>
      </c>
      <c r="D720" s="10" t="s">
        <v>1497</v>
      </c>
      <c r="E720" s="8" t="s">
        <v>851</v>
      </c>
      <c r="F720" s="8" t="str">
        <f>IF(COUNTIF('Healthy (TIAB)'!A329:A1223, B720) &gt; 0, "Yes", "No")</f>
        <v>No</v>
      </c>
    </row>
    <row r="721" spans="1:6" ht="32" x14ac:dyDescent="0.2">
      <c r="A721" s="8">
        <v>1996</v>
      </c>
      <c r="B721" s="8">
        <v>8908381</v>
      </c>
      <c r="C721" s="9">
        <f>HYPERLINK(_xlfn.CONCAT("https://pubmed.ncbi.nlm.nih.gov/",B721), B721)</f>
        <v>8908381</v>
      </c>
      <c r="D721" s="10" t="s">
        <v>1498</v>
      </c>
      <c r="E721" s="8" t="s">
        <v>853</v>
      </c>
      <c r="F721" s="8" t="str">
        <f>IF(COUNTIF('Healthy (TIAB)'!A330:A1224, B721) &gt; 0, "Yes", "No")</f>
        <v>No</v>
      </c>
    </row>
    <row r="722" spans="1:6" ht="16" x14ac:dyDescent="0.2">
      <c r="A722" s="8">
        <v>1996</v>
      </c>
      <c r="B722" s="8">
        <v>8820475</v>
      </c>
      <c r="C722" s="9">
        <f>HYPERLINK(_xlfn.CONCAT("https://pubmed.ncbi.nlm.nih.gov/",B722), B722)</f>
        <v>8820475</v>
      </c>
      <c r="D722" s="10" t="s">
        <v>1499</v>
      </c>
      <c r="E722" s="8" t="s">
        <v>851</v>
      </c>
      <c r="F722" s="8" t="str">
        <f>IF(COUNTIF('Healthy (TIAB)'!A388:A1282, B722) &gt; 0, "Yes", "No")</f>
        <v>No</v>
      </c>
    </row>
    <row r="723" spans="1:6" ht="32" x14ac:dyDescent="0.2">
      <c r="A723" s="8">
        <v>1996</v>
      </c>
      <c r="B723" s="8">
        <v>8911273</v>
      </c>
      <c r="C723" s="9">
        <f>HYPERLINK(_xlfn.CONCAT("https://pubmed.ncbi.nlm.nih.gov/",B723), B723)</f>
        <v>8911273</v>
      </c>
      <c r="D723" s="10" t="s">
        <v>1500</v>
      </c>
      <c r="E723" s="8" t="s">
        <v>1242</v>
      </c>
      <c r="F723" s="8" t="str">
        <f>IF(COUNTIF('Healthy (TIAB)'!A612:A1506, B723) &gt; 0, "Yes", "No")</f>
        <v>No</v>
      </c>
    </row>
    <row r="724" spans="1:6" ht="32" x14ac:dyDescent="0.2">
      <c r="A724" s="8">
        <v>1996</v>
      </c>
      <c r="B724" s="8">
        <v>8561069</v>
      </c>
      <c r="C724" s="9">
        <f>HYPERLINK(_xlfn.CONCAT("https://pubmed.ncbi.nlm.nih.gov/",B724), B724)</f>
        <v>8561069</v>
      </c>
      <c r="D724" s="10" t="s">
        <v>1501</v>
      </c>
      <c r="E724" s="8" t="s">
        <v>869</v>
      </c>
      <c r="F724" s="8" t="str">
        <f>IF(COUNTIF('Healthy (TIAB)'!A701:A1595, B724) &gt; 0, "Yes", "No")</f>
        <v>No</v>
      </c>
    </row>
    <row r="725" spans="1:6" ht="16" x14ac:dyDescent="0.2">
      <c r="A725" s="8">
        <v>1996</v>
      </c>
      <c r="B725" s="8">
        <v>8960947</v>
      </c>
      <c r="C725" s="9">
        <f>HYPERLINK(_xlfn.CONCAT("https://pubmed.ncbi.nlm.nih.gov/",B725), B725)</f>
        <v>8960947</v>
      </c>
      <c r="D725" s="10" t="s">
        <v>1502</v>
      </c>
      <c r="E725" s="8" t="s">
        <v>851</v>
      </c>
      <c r="F725" s="8" t="str">
        <f>IF(COUNTIF('Healthy (TIAB)'!A713:A1607, B725) &gt; 0, "Yes", "No")</f>
        <v>No</v>
      </c>
    </row>
    <row r="726" spans="1:6" ht="16" x14ac:dyDescent="0.2">
      <c r="A726" s="8">
        <v>1996</v>
      </c>
      <c r="B726" s="8">
        <v>8792775</v>
      </c>
      <c r="C726" s="9">
        <f>HYPERLINK(_xlfn.CONCAT("https://pubmed.ncbi.nlm.nih.gov/",B726), B726)</f>
        <v>8792775</v>
      </c>
      <c r="D726" s="10" t="s">
        <v>1503</v>
      </c>
      <c r="E726" s="8" t="s">
        <v>845</v>
      </c>
      <c r="F726" s="8" t="str">
        <f>IF(COUNTIF('Healthy (TIAB)'!A736:A1630, B726) &gt; 0, "Yes", "No")</f>
        <v>No</v>
      </c>
    </row>
    <row r="727" spans="1:6" ht="32" x14ac:dyDescent="0.2">
      <c r="A727" s="8">
        <v>1996</v>
      </c>
      <c r="B727" s="8">
        <v>8724896</v>
      </c>
      <c r="C727" s="9">
        <f>HYPERLINK(_xlfn.CONCAT("https://pubmed.ncbi.nlm.nih.gov/",B727), B727)</f>
        <v>8724896</v>
      </c>
      <c r="D727" s="10" t="s">
        <v>523</v>
      </c>
      <c r="E727" s="8" t="s">
        <v>1070</v>
      </c>
      <c r="F727" s="8" t="str">
        <f>IF(COUNTIF('Healthy (TIAB)'!A752:A1646, B727) &gt; 0, "Yes", "No")</f>
        <v>No</v>
      </c>
    </row>
    <row r="728" spans="1:6" ht="32" x14ac:dyDescent="0.2">
      <c r="A728" s="8">
        <v>1996</v>
      </c>
      <c r="B728" s="8">
        <v>8914949</v>
      </c>
      <c r="C728" s="9">
        <f>HYPERLINK(_xlfn.CONCAT("https://pubmed.ncbi.nlm.nih.gov/",B728), B728)</f>
        <v>8914949</v>
      </c>
      <c r="D728" s="10" t="s">
        <v>71</v>
      </c>
      <c r="E728" s="8" t="s">
        <v>936</v>
      </c>
      <c r="F728" s="8" t="str">
        <f>IF(COUNTIF('Healthy (TIAB)'!A767:A1661, B728) &gt; 0, "Yes", "No")</f>
        <v>No</v>
      </c>
    </row>
    <row r="729" spans="1:6" ht="32" x14ac:dyDescent="0.2">
      <c r="A729" s="8">
        <v>1996</v>
      </c>
      <c r="B729" s="8">
        <v>8603262</v>
      </c>
      <c r="C729" s="9">
        <f>HYPERLINK(_xlfn.CONCAT("https://pubmed.ncbi.nlm.nih.gov/",B729), B729)</f>
        <v>8603262</v>
      </c>
      <c r="D729" s="10" t="s">
        <v>1704</v>
      </c>
      <c r="E729" s="8" t="s">
        <v>845</v>
      </c>
      <c r="F729" s="8" t="str">
        <f>IF(COUNTIF('Healthy (TIAB)'!A848:A1742, B729) &gt; 0, "Yes", "No")</f>
        <v>No</v>
      </c>
    </row>
    <row r="730" spans="1:6" ht="32" x14ac:dyDescent="0.2">
      <c r="A730" s="8">
        <v>1995</v>
      </c>
      <c r="B730" s="8">
        <v>7500544</v>
      </c>
      <c r="C730" s="9">
        <f>HYPERLINK(_xlfn.CONCAT("https://pubmed.ncbi.nlm.nih.gov/",B730), B730)</f>
        <v>7500544</v>
      </c>
      <c r="D730" s="10" t="s">
        <v>1504</v>
      </c>
      <c r="E730" s="8" t="s">
        <v>869</v>
      </c>
      <c r="F730" s="8" t="str">
        <f>IF(COUNTIF('Healthy (TIAB)'!A8:A902, B730) &gt; 0, "Yes", "No")</f>
        <v>No</v>
      </c>
    </row>
    <row r="731" spans="1:6" ht="32" x14ac:dyDescent="0.2">
      <c r="A731" s="8">
        <v>1995</v>
      </c>
      <c r="B731" s="8">
        <v>8903660</v>
      </c>
      <c r="C731" s="9">
        <f>HYPERLINK(_xlfn.CONCAT("https://pubmed.ncbi.nlm.nih.gov/",B731), B731)</f>
        <v>8903660</v>
      </c>
      <c r="D731" s="10" t="s">
        <v>1639</v>
      </c>
      <c r="E731" s="8" t="s">
        <v>1016</v>
      </c>
      <c r="F731" s="8" t="str">
        <f>IF(COUNTIF('Healthy (TIAB)'!A212:A1106, B731) &gt; 0, "Yes", "No")</f>
        <v>No</v>
      </c>
    </row>
    <row r="732" spans="1:6" ht="32" x14ac:dyDescent="0.2">
      <c r="A732" s="8">
        <v>1995</v>
      </c>
      <c r="B732" s="8">
        <v>7653444</v>
      </c>
      <c r="C732" s="9">
        <f>HYPERLINK(_xlfn.CONCAT("https://pubmed.ncbi.nlm.nih.gov/",B732), B732)</f>
        <v>7653444</v>
      </c>
      <c r="D732" s="10" t="s">
        <v>1505</v>
      </c>
      <c r="E732" s="8" t="s">
        <v>899</v>
      </c>
      <c r="F732" s="8" t="str">
        <f>IF(COUNTIF('Healthy (TIAB)'!A222:A1116, B732) &gt; 0, "Yes", "No")</f>
        <v>No</v>
      </c>
    </row>
    <row r="733" spans="1:6" ht="32" x14ac:dyDescent="0.2">
      <c r="A733" s="8">
        <v>1995</v>
      </c>
      <c r="B733" s="8">
        <v>7759696</v>
      </c>
      <c r="C733" s="9">
        <f>HYPERLINK(_xlfn.CONCAT("https://pubmed.ncbi.nlm.nih.gov/",B733), B733)</f>
        <v>7759696</v>
      </c>
      <c r="D733" s="10" t="s">
        <v>1506</v>
      </c>
      <c r="E733" s="8" t="s">
        <v>1172</v>
      </c>
      <c r="F733" s="8" t="str">
        <f>IF(COUNTIF('Healthy (TIAB)'!A224:A1118, B733) &gt; 0, "Yes", "No")</f>
        <v>No</v>
      </c>
    </row>
    <row r="734" spans="1:6" ht="16" x14ac:dyDescent="0.2">
      <c r="A734" s="8">
        <v>1995</v>
      </c>
      <c r="B734" s="8">
        <v>7698053</v>
      </c>
      <c r="C734" s="9">
        <f>HYPERLINK(_xlfn.CONCAT("https://pubmed.ncbi.nlm.nih.gov/",B734), B734)</f>
        <v>7698053</v>
      </c>
      <c r="D734" s="10" t="s">
        <v>1507</v>
      </c>
      <c r="E734" s="8" t="s">
        <v>845</v>
      </c>
      <c r="F734" s="8" t="str">
        <f>IF(COUNTIF('Healthy (TIAB)'!A324:A1218, B734) &gt; 0, "Yes", "No")</f>
        <v>No</v>
      </c>
    </row>
    <row r="735" spans="1:6" ht="32" x14ac:dyDescent="0.2">
      <c r="A735" s="8">
        <v>1995</v>
      </c>
      <c r="B735" s="8">
        <v>7486485</v>
      </c>
      <c r="C735" s="9">
        <f>HYPERLINK(_xlfn.CONCAT("https://pubmed.ncbi.nlm.nih.gov/",B735), B735)</f>
        <v>7486485</v>
      </c>
      <c r="D735" s="10" t="s">
        <v>1508</v>
      </c>
      <c r="E735" s="8" t="s">
        <v>893</v>
      </c>
      <c r="F735" s="8" t="str">
        <f>IF(COUNTIF('Healthy (TIAB)'!A415:A1309, B735) &gt; 0, "Yes", "No")</f>
        <v>No</v>
      </c>
    </row>
    <row r="736" spans="1:6" ht="16" x14ac:dyDescent="0.2">
      <c r="A736" s="8">
        <v>1995</v>
      </c>
      <c r="B736" s="8">
        <v>8614301</v>
      </c>
      <c r="C736" s="9">
        <f>HYPERLINK(_xlfn.CONCAT("https://pubmed.ncbi.nlm.nih.gov/",B736), B736)</f>
        <v>8614301</v>
      </c>
      <c r="D736" s="10" t="s">
        <v>224</v>
      </c>
      <c r="E736" s="8" t="s">
        <v>1025</v>
      </c>
      <c r="F736" s="8" t="str">
        <f>IF(COUNTIF('Healthy (TIAB)'!A428:A1322, B736) &gt; 0, "Yes", "No")</f>
        <v>No</v>
      </c>
    </row>
    <row r="737" spans="1:6" ht="32" x14ac:dyDescent="0.2">
      <c r="A737" s="8">
        <v>1995</v>
      </c>
      <c r="B737" s="8">
        <v>7891046</v>
      </c>
      <c r="C737" s="9">
        <f>HYPERLINK(_xlfn.CONCAT("https://pubmed.ncbi.nlm.nih.gov/",B737), B737)</f>
        <v>7891046</v>
      </c>
      <c r="D737" s="10" t="s">
        <v>1671</v>
      </c>
      <c r="E737" s="8" t="s">
        <v>845</v>
      </c>
      <c r="F737" s="8" t="str">
        <f>IF(COUNTIF('Healthy (TIAB)'!A486:A1380, B737) &gt; 0, "Yes", "No")</f>
        <v>No</v>
      </c>
    </row>
    <row r="738" spans="1:6" ht="32" x14ac:dyDescent="0.2">
      <c r="A738" s="8">
        <v>1995</v>
      </c>
      <c r="B738" s="8">
        <v>7871564</v>
      </c>
      <c r="C738" s="9">
        <f>HYPERLINK(_xlfn.CONCAT("https://pubmed.ncbi.nlm.nih.gov/",B738), B738)</f>
        <v>7871564</v>
      </c>
      <c r="D738" s="10" t="s">
        <v>1509</v>
      </c>
      <c r="E738" s="8" t="s">
        <v>1467</v>
      </c>
      <c r="F738" s="8" t="str">
        <f>IF(COUNTIF('Healthy (TIAB)'!A524:A1418, B738) &gt; 0, "Yes", "No")</f>
        <v>No</v>
      </c>
    </row>
    <row r="739" spans="1:6" ht="32" x14ac:dyDescent="0.2">
      <c r="A739" s="8">
        <v>1995</v>
      </c>
      <c r="B739" s="8">
        <v>7775859</v>
      </c>
      <c r="C739" s="9">
        <f>HYPERLINK(_xlfn.CONCAT("https://pubmed.ncbi.nlm.nih.gov/",B739), B739)</f>
        <v>7775859</v>
      </c>
      <c r="D739" s="10" t="s">
        <v>1510</v>
      </c>
      <c r="E739" s="8" t="s">
        <v>887</v>
      </c>
      <c r="F739" s="8" t="str">
        <f>IF(COUNTIF('Healthy (TIAB)'!A569:A1463, B739) &gt; 0, "Yes", "No")</f>
        <v>No</v>
      </c>
    </row>
    <row r="740" spans="1:6" ht="32" x14ac:dyDescent="0.2">
      <c r="A740" s="8">
        <v>1995</v>
      </c>
      <c r="B740" s="8">
        <v>7782902</v>
      </c>
      <c r="C740" s="9">
        <f>HYPERLINK(_xlfn.CONCAT("https://pubmed.ncbi.nlm.nih.gov/",B740), B740)</f>
        <v>7782902</v>
      </c>
      <c r="D740" s="10" t="s">
        <v>1511</v>
      </c>
      <c r="E740" s="8" t="s">
        <v>848</v>
      </c>
      <c r="F740" s="8" t="str">
        <f>IF(COUNTIF('Healthy (TIAB)'!A681:A1575, B740) &gt; 0, "Yes", "No")</f>
        <v>No</v>
      </c>
    </row>
    <row r="741" spans="1:6" ht="32" x14ac:dyDescent="0.2">
      <c r="A741" s="8">
        <v>1995</v>
      </c>
      <c r="B741" s="8">
        <v>8821120</v>
      </c>
      <c r="C741" s="9">
        <f>HYPERLINK(_xlfn.CONCAT("https://pubmed.ncbi.nlm.nih.gov/",B741), B741)</f>
        <v>8821120</v>
      </c>
      <c r="D741" s="10" t="s">
        <v>1512</v>
      </c>
      <c r="E741" s="8" t="s">
        <v>853</v>
      </c>
      <c r="F741" s="8" t="str">
        <f>IF(COUNTIF('Healthy (TIAB)'!A724:A1618, B741) &gt; 0, "Yes", "No")</f>
        <v>No</v>
      </c>
    </row>
    <row r="742" spans="1:6" ht="32" x14ac:dyDescent="0.2">
      <c r="A742" s="8">
        <v>1994</v>
      </c>
      <c r="B742" s="8">
        <v>8172092</v>
      </c>
      <c r="C742" s="9">
        <f>HYPERLINK(_xlfn.CONCAT("https://pubmed.ncbi.nlm.nih.gov/",B742), B742)</f>
        <v>8172092</v>
      </c>
      <c r="D742" s="10" t="s">
        <v>1513</v>
      </c>
      <c r="E742" s="8" t="s">
        <v>845</v>
      </c>
      <c r="F742" s="8" t="str">
        <f>IF(COUNTIF('Healthy (TIAB)'!A268:A1162, B742) &gt; 0, "Yes", "No")</f>
        <v>No</v>
      </c>
    </row>
    <row r="743" spans="1:6" ht="32" x14ac:dyDescent="0.2">
      <c r="A743" s="8">
        <v>1994</v>
      </c>
      <c r="B743" s="8">
        <v>7852747</v>
      </c>
      <c r="C743" s="9">
        <f>HYPERLINK(_xlfn.CONCAT("https://pubmed.ncbi.nlm.nih.gov/",B743), B743)</f>
        <v>7852747</v>
      </c>
      <c r="D743" s="10" t="s">
        <v>1514</v>
      </c>
      <c r="E743" s="8" t="s">
        <v>845</v>
      </c>
      <c r="F743" s="8" t="str">
        <f>IF(COUNTIF('Healthy (TIAB)'!A339:A1233, B743) &gt; 0, "Yes", "No")</f>
        <v>No</v>
      </c>
    </row>
    <row r="744" spans="1:6" ht="32" x14ac:dyDescent="0.2">
      <c r="A744" s="8">
        <v>1994</v>
      </c>
      <c r="B744" s="8">
        <v>8084465</v>
      </c>
      <c r="C744" s="9">
        <f>HYPERLINK(_xlfn.CONCAT("https://pubmed.ncbi.nlm.nih.gov/",B744), B744)</f>
        <v>8084465</v>
      </c>
      <c r="D744" s="10" t="s">
        <v>1515</v>
      </c>
      <c r="E744" s="8" t="s">
        <v>966</v>
      </c>
      <c r="F744" s="8" t="str">
        <f>IF(COUNTIF('Healthy (TIAB)'!A554:A1448, B744) &gt; 0, "Yes", "No")</f>
        <v>No</v>
      </c>
    </row>
    <row r="745" spans="1:6" ht="16" x14ac:dyDescent="0.2">
      <c r="A745" s="8">
        <v>1994</v>
      </c>
      <c r="B745" s="8">
        <v>7939369</v>
      </c>
      <c r="C745" s="9">
        <f>HYPERLINK(_xlfn.CONCAT("https://pubmed.ncbi.nlm.nih.gov/",B745), B745)</f>
        <v>7939369</v>
      </c>
      <c r="D745" s="10" t="s">
        <v>1516</v>
      </c>
      <c r="E745" s="8" t="s">
        <v>853</v>
      </c>
      <c r="F745" s="8" t="str">
        <f>IF(COUNTIF('Healthy (TIAB)'!A632:A1526, B745) &gt; 0, "Yes", "No")</f>
        <v>No</v>
      </c>
    </row>
    <row r="746" spans="1:6" ht="16" x14ac:dyDescent="0.2">
      <c r="A746" s="8">
        <v>1993</v>
      </c>
      <c r="B746" s="8">
        <v>8258959</v>
      </c>
      <c r="C746" s="9">
        <f>HYPERLINK(_xlfn.CONCAT("https://pubmed.ncbi.nlm.nih.gov/",B746), B746)</f>
        <v>8258959</v>
      </c>
      <c r="D746" s="10" t="s">
        <v>1615</v>
      </c>
      <c r="E746" s="8" t="s">
        <v>893</v>
      </c>
      <c r="F746" s="8" t="str">
        <f>IF(COUNTIF('Healthy (TIAB)'!A76:A970, B746) &gt; 0, "Yes", "No")</f>
        <v>No</v>
      </c>
    </row>
    <row r="747" spans="1:6" ht="16" x14ac:dyDescent="0.2">
      <c r="A747" s="8">
        <v>1993</v>
      </c>
      <c r="B747" s="8">
        <v>8355469</v>
      </c>
      <c r="C747" s="9">
        <f>HYPERLINK(_xlfn.CONCAT("https://pubmed.ncbi.nlm.nih.gov/",B747), B747)</f>
        <v>8355469</v>
      </c>
      <c r="D747" s="10" t="s">
        <v>1517</v>
      </c>
      <c r="E747" s="8" t="s">
        <v>873</v>
      </c>
      <c r="F747" s="8" t="str">
        <f>IF(COUNTIF('Healthy (TIAB)'!A83:A977, B747) &gt; 0, "Yes", "No")</f>
        <v>No</v>
      </c>
    </row>
    <row r="748" spans="1:6" ht="32" x14ac:dyDescent="0.2">
      <c r="A748" s="8">
        <v>1993</v>
      </c>
      <c r="B748" s="8">
        <v>8422345</v>
      </c>
      <c r="C748" s="9">
        <f>HYPERLINK(_xlfn.CONCAT("https://pubmed.ncbi.nlm.nih.gov/",B748), B748)</f>
        <v>8422345</v>
      </c>
      <c r="D748" s="10" t="s">
        <v>1518</v>
      </c>
      <c r="E748" s="8" t="s">
        <v>961</v>
      </c>
      <c r="F748" s="8" t="str">
        <f>IF(COUNTIF('Healthy (TIAB)'!A100:A994, B748) &gt; 0, "Yes", "No")</f>
        <v>No</v>
      </c>
    </row>
    <row r="749" spans="1:6" ht="32" x14ac:dyDescent="0.2">
      <c r="A749" s="8">
        <v>1993</v>
      </c>
      <c r="B749" s="8">
        <v>8480678</v>
      </c>
      <c r="C749" s="9">
        <f>HYPERLINK(_xlfn.CONCAT("https://pubmed.ncbi.nlm.nih.gov/",B749), B749)</f>
        <v>8480678</v>
      </c>
      <c r="D749" s="10" t="s">
        <v>61</v>
      </c>
      <c r="E749" s="8" t="s">
        <v>887</v>
      </c>
      <c r="F749" s="8" t="str">
        <f>IF(COUNTIF('Healthy (TIAB)'!A199:A1093, B749) &gt; 0, "Yes", "No")</f>
        <v>No</v>
      </c>
    </row>
    <row r="750" spans="1:6" ht="32" x14ac:dyDescent="0.2">
      <c r="A750" s="8">
        <v>1993</v>
      </c>
      <c r="B750" s="8">
        <v>8378746</v>
      </c>
      <c r="C750" s="9">
        <f>HYPERLINK(_xlfn.CONCAT("https://pubmed.ncbi.nlm.nih.gov/",B750), B750)</f>
        <v>8378746</v>
      </c>
      <c r="D750" s="10" t="s">
        <v>625</v>
      </c>
      <c r="E750" s="8" t="s">
        <v>851</v>
      </c>
      <c r="F750" s="8" t="str">
        <f>IF(COUNTIF('Healthy (TIAB)'!A214:A1108, B750) &gt; 0, "Yes", "No")</f>
        <v>Yes</v>
      </c>
    </row>
    <row r="751" spans="1:6" ht="32" x14ac:dyDescent="0.2">
      <c r="A751" s="8">
        <v>1993</v>
      </c>
      <c r="B751" s="8">
        <v>8325975</v>
      </c>
      <c r="C751" s="9">
        <f>HYPERLINK(_xlfn.CONCAT("https://pubmed.ncbi.nlm.nih.gov/",B751), B751)</f>
        <v>8325975</v>
      </c>
      <c r="D751" s="10" t="s">
        <v>1519</v>
      </c>
      <c r="E751" s="8" t="s">
        <v>850</v>
      </c>
      <c r="F751" s="8" t="str">
        <f>IF(COUNTIF('Healthy (TIAB)'!A251:A1145, B751) &gt; 0, "Yes", "No")</f>
        <v>No</v>
      </c>
    </row>
    <row r="752" spans="1:6" ht="32" x14ac:dyDescent="0.2">
      <c r="A752" s="8">
        <v>1993</v>
      </c>
      <c r="B752" s="8">
        <v>8241099</v>
      </c>
      <c r="C752" s="9">
        <f>HYPERLINK(_xlfn.CONCAT("https://pubmed.ncbi.nlm.nih.gov/",B752), B752)</f>
        <v>8241099</v>
      </c>
      <c r="D752" s="10" t="s">
        <v>1520</v>
      </c>
      <c r="E752" s="8" t="s">
        <v>887</v>
      </c>
      <c r="F752" s="8" t="str">
        <f>IF(COUNTIF('Healthy (TIAB)'!A275:A1169, B752) &gt; 0, "Yes", "No")</f>
        <v>No</v>
      </c>
    </row>
    <row r="753" spans="1:6" ht="32" x14ac:dyDescent="0.2">
      <c r="A753" s="8">
        <v>1993</v>
      </c>
      <c r="B753" s="8">
        <v>8222740</v>
      </c>
      <c r="C753" s="9">
        <f>HYPERLINK(_xlfn.CONCAT("https://pubmed.ncbi.nlm.nih.gov/",B753), B753)</f>
        <v>8222740</v>
      </c>
      <c r="D753" s="10" t="s">
        <v>1659</v>
      </c>
      <c r="E753" s="8" t="s">
        <v>1265</v>
      </c>
      <c r="F753" s="8" t="str">
        <f>IF(COUNTIF('Healthy (TIAB)'!A370:A1264, B753) &gt; 0, "Yes", "No")</f>
        <v>No</v>
      </c>
    </row>
    <row r="754" spans="1:6" ht="32" x14ac:dyDescent="0.2">
      <c r="A754" s="8">
        <v>1993</v>
      </c>
      <c r="B754" s="8">
        <v>8503363</v>
      </c>
      <c r="C754" s="9">
        <f>HYPERLINK(_xlfn.CONCAT("https://pubmed.ncbi.nlm.nih.gov/",B754), B754)</f>
        <v>8503363</v>
      </c>
      <c r="D754" s="10" t="s">
        <v>1522</v>
      </c>
      <c r="E754" s="8" t="s">
        <v>853</v>
      </c>
      <c r="F754" s="8" t="str">
        <f>IF(COUNTIF('Healthy (TIAB)'!A413:A1307, B754) &gt; 0, "Yes", "No")</f>
        <v>No</v>
      </c>
    </row>
    <row r="755" spans="1:6" ht="32" x14ac:dyDescent="0.2">
      <c r="A755" s="8">
        <v>1993</v>
      </c>
      <c r="B755" s="8">
        <v>8219660</v>
      </c>
      <c r="C755" s="9">
        <f>HYPERLINK(_xlfn.CONCAT("https://pubmed.ncbi.nlm.nih.gov/",B755), B755)</f>
        <v>8219660</v>
      </c>
      <c r="D755" s="10" t="s">
        <v>1523</v>
      </c>
      <c r="E755" s="8" t="s">
        <v>887</v>
      </c>
      <c r="F755" s="8" t="str">
        <f>IF(COUNTIF('Healthy (TIAB)'!A451:A1345, B755) &gt; 0, "Yes", "No")</f>
        <v>No</v>
      </c>
    </row>
    <row r="756" spans="1:6" ht="16" x14ac:dyDescent="0.2">
      <c r="A756" s="8">
        <v>1993</v>
      </c>
      <c r="B756" s="8">
        <v>7907885</v>
      </c>
      <c r="C756" s="9">
        <f>HYPERLINK(_xlfn.CONCAT("https://pubmed.ncbi.nlm.nih.gov/",B756), B756)</f>
        <v>7907885</v>
      </c>
      <c r="D756" s="10" t="s">
        <v>1524</v>
      </c>
      <c r="E756" s="8" t="s">
        <v>887</v>
      </c>
      <c r="F756" s="8" t="str">
        <f>IF(COUNTIF('Healthy (TIAB)'!A477:A1371, B756) &gt; 0, "Yes", "No")</f>
        <v>No</v>
      </c>
    </row>
    <row r="757" spans="1:6" ht="32" x14ac:dyDescent="0.2">
      <c r="A757" s="8">
        <v>1993</v>
      </c>
      <c r="B757" s="8">
        <v>8471818</v>
      </c>
      <c r="C757" s="9">
        <f>HYPERLINK(_xlfn.CONCAT("https://pubmed.ncbi.nlm.nih.gov/",B757), B757)</f>
        <v>8471818</v>
      </c>
      <c r="D757" s="10" t="s">
        <v>1525</v>
      </c>
      <c r="E757" s="8" t="s">
        <v>893</v>
      </c>
      <c r="F757" s="8" t="str">
        <f>IF(COUNTIF('Healthy (TIAB)'!A697:A1591, B757) &gt; 0, "Yes", "No")</f>
        <v>No</v>
      </c>
    </row>
    <row r="758" spans="1:6" ht="32" x14ac:dyDescent="0.2">
      <c r="A758" s="8">
        <v>1993</v>
      </c>
      <c r="B758" s="8">
        <v>8399634</v>
      </c>
      <c r="C758" s="9">
        <f>HYPERLINK(_xlfn.CONCAT("https://pubmed.ncbi.nlm.nih.gov/",B758), B758)</f>
        <v>8399634</v>
      </c>
      <c r="D758" s="10" t="s">
        <v>1690</v>
      </c>
      <c r="E758" s="8" t="s">
        <v>1046</v>
      </c>
      <c r="F758" s="8" t="str">
        <f>IF(COUNTIF('Healthy (TIAB)'!A698:A1592, B758) &gt; 0, "Yes", "No")</f>
        <v>No</v>
      </c>
    </row>
    <row r="759" spans="1:6" ht="32" x14ac:dyDescent="0.2">
      <c r="A759" s="8">
        <v>1993</v>
      </c>
      <c r="B759" s="8">
        <v>8241095</v>
      </c>
      <c r="C759" s="9">
        <f>HYPERLINK(_xlfn.CONCAT("https://pubmed.ncbi.nlm.nih.gov/",B759), B759)</f>
        <v>8241095</v>
      </c>
      <c r="D759" s="10" t="s">
        <v>1526</v>
      </c>
      <c r="E759" s="8" t="s">
        <v>1236</v>
      </c>
      <c r="F759" s="8" t="str">
        <f>IF(COUNTIF('Healthy (TIAB)'!A711:A1605, B759) &gt; 0, "Yes", "No")</f>
        <v>No</v>
      </c>
    </row>
    <row r="760" spans="1:6" ht="32" x14ac:dyDescent="0.2">
      <c r="A760" s="8">
        <v>1993</v>
      </c>
      <c r="B760" s="8">
        <v>8327853</v>
      </c>
      <c r="C760" s="9">
        <f>HYPERLINK(_xlfn.CONCAT("https://pubmed.ncbi.nlm.nih.gov/",B760), B760)</f>
        <v>8327853</v>
      </c>
      <c r="D760" s="10" t="s">
        <v>60</v>
      </c>
      <c r="E760" s="8" t="s">
        <v>899</v>
      </c>
      <c r="F760" s="8" t="str">
        <f>IF(COUNTIF('Healthy (TIAB)'!A864:A1758, B760) &gt; 0, "Yes", "No")</f>
        <v>No</v>
      </c>
    </row>
    <row r="761" spans="1:6" ht="16" x14ac:dyDescent="0.2">
      <c r="A761" s="8">
        <v>1992</v>
      </c>
      <c r="B761" s="8">
        <v>1457875</v>
      </c>
      <c r="C761" s="9">
        <f>HYPERLINK(_xlfn.CONCAT("https://pubmed.ncbi.nlm.nih.gov/",B761), B761)</f>
        <v>1457875</v>
      </c>
      <c r="D761" s="10" t="s">
        <v>1608</v>
      </c>
      <c r="E761" s="8" t="s">
        <v>951</v>
      </c>
      <c r="F761" s="8" t="str">
        <f>IF(COUNTIF('Healthy (TIAB)'!A24:A918, B761) &gt; 0, "Yes", "No")</f>
        <v>No</v>
      </c>
    </row>
    <row r="762" spans="1:6" ht="32" x14ac:dyDescent="0.2">
      <c r="A762" s="8">
        <v>1992</v>
      </c>
      <c r="B762" s="8">
        <v>1411254</v>
      </c>
      <c r="C762" s="9">
        <f>HYPERLINK(_xlfn.CONCAT("https://pubmed.ncbi.nlm.nih.gov/",B762), B762)</f>
        <v>1411254</v>
      </c>
      <c r="D762" s="10" t="s">
        <v>1527</v>
      </c>
      <c r="E762" s="8" t="s">
        <v>848</v>
      </c>
      <c r="F762" s="8" t="str">
        <f>IF(COUNTIF('Healthy (TIAB)'!A73:A967, B762) &gt; 0, "Yes", "No")</f>
        <v>No</v>
      </c>
    </row>
    <row r="763" spans="1:6" ht="32" x14ac:dyDescent="0.2">
      <c r="A763" s="8">
        <v>1992</v>
      </c>
      <c r="B763" s="8">
        <v>1477328</v>
      </c>
      <c r="C763" s="9">
        <f>HYPERLINK(_xlfn.CONCAT("https://pubmed.ncbi.nlm.nih.gov/",B763), B763)</f>
        <v>1477328</v>
      </c>
      <c r="D763" s="10" t="s">
        <v>1528</v>
      </c>
      <c r="E763" s="8" t="s">
        <v>887</v>
      </c>
      <c r="F763" s="8" t="str">
        <f>IF(COUNTIF('Healthy (TIAB)'!A85:A979, B763) &gt; 0, "Yes", "No")</f>
        <v>No</v>
      </c>
    </row>
    <row r="764" spans="1:6" ht="16" x14ac:dyDescent="0.2">
      <c r="A764" s="8">
        <v>1992</v>
      </c>
      <c r="B764" s="8">
        <v>1640003</v>
      </c>
      <c r="C764" s="9">
        <f>HYPERLINK(_xlfn.CONCAT("https://pubmed.ncbi.nlm.nih.gov/",B764), B764)</f>
        <v>1640003</v>
      </c>
      <c r="D764" s="10" t="s">
        <v>1638</v>
      </c>
      <c r="E764" s="8" t="s">
        <v>1297</v>
      </c>
      <c r="F764" s="8" t="str">
        <f>IF(COUNTIF('Healthy (TIAB)'!A208:A1102, B764) &gt; 0, "Yes", "No")</f>
        <v>No</v>
      </c>
    </row>
    <row r="765" spans="1:6" ht="32" x14ac:dyDescent="0.2">
      <c r="A765" s="8">
        <v>1992</v>
      </c>
      <c r="B765" s="8">
        <v>1453884</v>
      </c>
      <c r="C765" s="9">
        <f>HYPERLINK(_xlfn.CONCAT("https://pubmed.ncbi.nlm.nih.gov/",B765), B765)</f>
        <v>1453884</v>
      </c>
      <c r="D765" s="10" t="s">
        <v>1529</v>
      </c>
      <c r="E765" s="8" t="s">
        <v>1530</v>
      </c>
      <c r="F765" s="8" t="str">
        <f>IF(COUNTIF('Healthy (TIAB)'!A234:A1128, B765) &gt; 0, "Yes", "No")</f>
        <v>No</v>
      </c>
    </row>
    <row r="766" spans="1:6" ht="16" x14ac:dyDescent="0.2">
      <c r="A766" s="8">
        <v>1992</v>
      </c>
      <c r="B766" s="8">
        <v>1466329</v>
      </c>
      <c r="C766" s="9">
        <f>HYPERLINK(_xlfn.CONCAT("https://pubmed.ncbi.nlm.nih.gov/",B766), B766)</f>
        <v>1466329</v>
      </c>
      <c r="D766" s="10" t="s">
        <v>1531</v>
      </c>
      <c r="E766" s="8" t="s">
        <v>856</v>
      </c>
      <c r="F766" s="8" t="str">
        <f>IF(COUNTIF('Healthy (TIAB)'!A244:A1138, B766) &gt; 0, "Yes", "No")</f>
        <v>No</v>
      </c>
    </row>
    <row r="767" spans="1:6" ht="32" x14ac:dyDescent="0.2">
      <c r="A767" s="8">
        <v>1992</v>
      </c>
      <c r="B767" s="8">
        <v>1390601</v>
      </c>
      <c r="C767" s="9">
        <f>HYPERLINK(_xlfn.CONCAT("https://pubmed.ncbi.nlm.nih.gov/",B767), B767)</f>
        <v>1390601</v>
      </c>
      <c r="D767" s="10" t="s">
        <v>59</v>
      </c>
      <c r="E767" s="8" t="s">
        <v>1467</v>
      </c>
      <c r="F767" s="8" t="str">
        <f>IF(COUNTIF('Healthy (TIAB)'!A272:A1166, B767) &gt; 0, "Yes", "No")</f>
        <v>No</v>
      </c>
    </row>
    <row r="768" spans="1:6" ht="48" x14ac:dyDescent="0.2">
      <c r="A768" s="8">
        <v>1992</v>
      </c>
      <c r="B768" s="8">
        <v>1409770</v>
      </c>
      <c r="C768" s="9">
        <f>HYPERLINK(_xlfn.CONCAT("https://pubmed.ncbi.nlm.nih.gov/",B768), B768)</f>
        <v>1409770</v>
      </c>
      <c r="D768" s="10" t="s">
        <v>1650</v>
      </c>
      <c r="E768" s="8" t="s">
        <v>850</v>
      </c>
      <c r="F768" s="8" t="str">
        <f>IF(COUNTIF('Healthy (TIAB)'!A273:A1167, B768) &gt; 0, "Yes", "No")</f>
        <v>No</v>
      </c>
    </row>
    <row r="769" spans="1:6" ht="32" x14ac:dyDescent="0.2">
      <c r="A769" s="8">
        <v>1992</v>
      </c>
      <c r="B769" s="8">
        <v>1406295</v>
      </c>
      <c r="C769" s="9">
        <f>HYPERLINK(_xlfn.CONCAT("https://pubmed.ncbi.nlm.nih.gov/",B769), B769)</f>
        <v>1406295</v>
      </c>
      <c r="D769" s="10" t="s">
        <v>1532</v>
      </c>
      <c r="E769" s="8" t="s">
        <v>893</v>
      </c>
      <c r="F769" s="8" t="str">
        <f>IF(COUNTIF('Healthy (TIAB)'!A313:A1207, B769) &gt; 0, "Yes", "No")</f>
        <v>No</v>
      </c>
    </row>
    <row r="770" spans="1:6" ht="32" x14ac:dyDescent="0.2">
      <c r="A770" s="8">
        <v>1992</v>
      </c>
      <c r="B770" s="8">
        <v>1459169</v>
      </c>
      <c r="C770" s="9">
        <f>HYPERLINK(_xlfn.CONCAT("https://pubmed.ncbi.nlm.nih.gov/",B770), B770)</f>
        <v>1459169</v>
      </c>
      <c r="D770" s="10" t="s">
        <v>214</v>
      </c>
      <c r="E770" s="8" t="s">
        <v>851</v>
      </c>
      <c r="F770" s="8" t="str">
        <f>IF(COUNTIF('Healthy (TIAB)'!A314:A1208, B770) &gt; 0, "Yes", "No")</f>
        <v>No</v>
      </c>
    </row>
    <row r="771" spans="1:6" ht="32" x14ac:dyDescent="0.2">
      <c r="A771" s="8">
        <v>1992</v>
      </c>
      <c r="B771" s="8">
        <v>1636624</v>
      </c>
      <c r="C771" s="9">
        <f>HYPERLINK(_xlfn.CONCAT("https://pubmed.ncbi.nlm.nih.gov/",B771), B771)</f>
        <v>1636624</v>
      </c>
      <c r="D771" s="10" t="s">
        <v>1533</v>
      </c>
      <c r="E771" s="8" t="s">
        <v>851</v>
      </c>
      <c r="F771" s="8" t="str">
        <f>IF(COUNTIF('Healthy (TIAB)'!A316:A1210, B771) &gt; 0, "Yes", "No")</f>
        <v>No</v>
      </c>
    </row>
    <row r="772" spans="1:6" ht="32" x14ac:dyDescent="0.2">
      <c r="A772" s="8">
        <v>1992</v>
      </c>
      <c r="B772" s="8">
        <v>1328817</v>
      </c>
      <c r="C772" s="9">
        <f>HYPERLINK(_xlfn.CONCAT("https://pubmed.ncbi.nlm.nih.gov/",B772), B772)</f>
        <v>1328817</v>
      </c>
      <c r="D772" s="10" t="s">
        <v>1534</v>
      </c>
      <c r="E772" s="8" t="s">
        <v>1025</v>
      </c>
      <c r="F772" s="8" t="str">
        <f>IF(COUNTIF('Healthy (TIAB)'!A371:A1265, B772) &gt; 0, "Yes", "No")</f>
        <v>No</v>
      </c>
    </row>
    <row r="773" spans="1:6" ht="32" x14ac:dyDescent="0.2">
      <c r="A773" s="8">
        <v>1992</v>
      </c>
      <c r="B773" s="8">
        <v>1610984</v>
      </c>
      <c r="C773" s="9">
        <f>HYPERLINK(_xlfn.CONCAT("https://pubmed.ncbi.nlm.nih.gov/",B773), B773)</f>
        <v>1610984</v>
      </c>
      <c r="D773" s="10" t="s">
        <v>1661</v>
      </c>
      <c r="E773" s="8" t="s">
        <v>851</v>
      </c>
      <c r="F773" s="8" t="str">
        <f>IF(COUNTIF('Healthy (TIAB)'!A379:A1273, B773) &gt; 0, "Yes", "No")</f>
        <v>No</v>
      </c>
    </row>
    <row r="774" spans="1:6" ht="32" x14ac:dyDescent="0.2">
      <c r="A774" s="8">
        <v>1992</v>
      </c>
      <c r="B774" s="8">
        <v>1492755</v>
      </c>
      <c r="C774" s="9">
        <f>HYPERLINK(_xlfn.CONCAT("https://pubmed.ncbi.nlm.nih.gov/",B774), B774)</f>
        <v>1492755</v>
      </c>
      <c r="D774" s="10" t="s">
        <v>1689</v>
      </c>
      <c r="E774" s="8" t="s">
        <v>850</v>
      </c>
      <c r="F774" s="8" t="str">
        <f>IF(COUNTIF('Healthy (TIAB)'!A688:A1582, B774) &gt; 0, "Yes", "No")</f>
        <v>No</v>
      </c>
    </row>
    <row r="775" spans="1:6" ht="32" x14ac:dyDescent="0.2">
      <c r="A775" s="8">
        <v>1992</v>
      </c>
      <c r="B775" s="8">
        <v>1319109</v>
      </c>
      <c r="C775" s="9">
        <f>HYPERLINK(_xlfn.CONCAT("https://pubmed.ncbi.nlm.nih.gov/",B775), B775)</f>
        <v>1319109</v>
      </c>
      <c r="D775" s="10" t="s">
        <v>1535</v>
      </c>
      <c r="E775" s="8" t="s">
        <v>887</v>
      </c>
      <c r="F775" s="8" t="str">
        <f>IF(COUNTIF('Healthy (TIAB)'!A703:A1597, B775) &gt; 0, "Yes", "No")</f>
        <v>No</v>
      </c>
    </row>
    <row r="776" spans="1:6" ht="32" x14ac:dyDescent="0.2">
      <c r="A776" s="8">
        <v>1992</v>
      </c>
      <c r="B776" s="8">
        <v>1390587</v>
      </c>
      <c r="C776" s="9">
        <f>HYPERLINK(_xlfn.CONCAT("https://pubmed.ncbi.nlm.nih.gov/",B776), B776)</f>
        <v>1390587</v>
      </c>
      <c r="D776" s="10" t="s">
        <v>1536</v>
      </c>
      <c r="E776" s="8" t="s">
        <v>856</v>
      </c>
      <c r="F776" s="8" t="str">
        <f>IF(COUNTIF('Healthy (TIAB)'!A757:A1651, B776) &gt; 0, "Yes", "No")</f>
        <v>No</v>
      </c>
    </row>
    <row r="777" spans="1:6" ht="32" x14ac:dyDescent="0.2">
      <c r="A777" s="8">
        <v>1992</v>
      </c>
      <c r="B777" s="8">
        <v>1398503</v>
      </c>
      <c r="C777" s="9">
        <f>HYPERLINK(_xlfn.CONCAT("https://pubmed.ncbi.nlm.nih.gov/",B777), B777)</f>
        <v>1398503</v>
      </c>
      <c r="D777" s="10" t="s">
        <v>1537</v>
      </c>
      <c r="E777" s="8" t="s">
        <v>1242</v>
      </c>
      <c r="F777" s="8" t="str">
        <f>IF(COUNTIF('Healthy (TIAB)'!A772:A1666, B777) &gt; 0, "Yes", "No")</f>
        <v>No</v>
      </c>
    </row>
    <row r="778" spans="1:6" ht="32" x14ac:dyDescent="0.2">
      <c r="A778" s="8">
        <v>1991</v>
      </c>
      <c r="B778" s="8">
        <v>1826986</v>
      </c>
      <c r="C778" s="9">
        <f>HYPERLINK(_xlfn.CONCAT("https://pubmed.ncbi.nlm.nih.gov/",B778), B778)</f>
        <v>1826986</v>
      </c>
      <c r="D778" s="10" t="s">
        <v>1538</v>
      </c>
      <c r="E778" s="8" t="s">
        <v>1242</v>
      </c>
      <c r="F778" s="8" t="str">
        <f>IF(COUNTIF('Healthy (TIAB)'!A26:A920, B778) &gt; 0, "Yes", "No")</f>
        <v>No</v>
      </c>
    </row>
    <row r="779" spans="1:6" ht="16" x14ac:dyDescent="0.2">
      <c r="A779" s="8">
        <v>1991</v>
      </c>
      <c r="B779" s="8">
        <v>1832701</v>
      </c>
      <c r="C779" s="9">
        <f>HYPERLINK(_xlfn.CONCAT("https://pubmed.ncbi.nlm.nih.gov/",B779), B779)</f>
        <v>1832701</v>
      </c>
      <c r="D779" s="10" t="s">
        <v>1540</v>
      </c>
      <c r="E779" s="8" t="s">
        <v>853</v>
      </c>
      <c r="F779" s="8" t="str">
        <f>IF(COUNTIF('Healthy (TIAB)'!A97:A991, B779) &gt; 0, "Yes", "No")</f>
        <v>No</v>
      </c>
    </row>
    <row r="780" spans="1:6" ht="32" x14ac:dyDescent="0.2">
      <c r="A780" s="8">
        <v>1991</v>
      </c>
      <c r="B780" s="8">
        <v>2065040</v>
      </c>
      <c r="C780" s="9">
        <f>HYPERLINK(_xlfn.CONCAT("https://pubmed.ncbi.nlm.nih.gov/",B780), B780)</f>
        <v>2065040</v>
      </c>
      <c r="D780" s="10" t="s">
        <v>1541</v>
      </c>
      <c r="E780" s="8" t="s">
        <v>845</v>
      </c>
      <c r="F780" s="8" t="str">
        <f>IF(COUNTIF('Healthy (TIAB)'!A220:A1114, B780) &gt; 0, "Yes", "No")</f>
        <v>No</v>
      </c>
    </row>
    <row r="781" spans="1:6" ht="16" x14ac:dyDescent="0.2">
      <c r="A781" s="8">
        <v>1991</v>
      </c>
      <c r="B781" s="8">
        <v>1831755</v>
      </c>
      <c r="C781" s="9">
        <f>HYPERLINK(_xlfn.CONCAT("https://pubmed.ncbi.nlm.nih.gov/",B781), B781)</f>
        <v>1831755</v>
      </c>
      <c r="D781" s="10" t="s">
        <v>1542</v>
      </c>
      <c r="E781" s="8" t="s">
        <v>899</v>
      </c>
      <c r="F781" s="8" t="str">
        <f>IF(COUNTIF('Healthy (TIAB)'!A258:A1152, B781) &gt; 0, "Yes", "No")</f>
        <v>No</v>
      </c>
    </row>
    <row r="782" spans="1:6" ht="32" x14ac:dyDescent="0.2">
      <c r="A782" s="8">
        <v>1991</v>
      </c>
      <c r="B782" s="8">
        <v>2000816</v>
      </c>
      <c r="C782" s="9">
        <f>HYPERLINK(_xlfn.CONCAT("https://pubmed.ncbi.nlm.nih.gov/",B782), B782)</f>
        <v>2000816</v>
      </c>
      <c r="D782" s="10" t="s">
        <v>1543</v>
      </c>
      <c r="E782" s="8" t="s">
        <v>899</v>
      </c>
      <c r="F782" s="8" t="str">
        <f>IF(COUNTIF('Healthy (TIAB)'!A294:A1188, B782) &gt; 0, "Yes", "No")</f>
        <v>No</v>
      </c>
    </row>
    <row r="783" spans="1:6" ht="32" x14ac:dyDescent="0.2">
      <c r="A783" s="8">
        <v>1991</v>
      </c>
      <c r="B783" s="8">
        <v>1828336</v>
      </c>
      <c r="C783" s="9">
        <f>HYPERLINK(_xlfn.CONCAT("https://pubmed.ncbi.nlm.nih.gov/",B783), B783)</f>
        <v>1828336</v>
      </c>
      <c r="D783" s="10" t="s">
        <v>1544</v>
      </c>
      <c r="E783" s="8" t="s">
        <v>845</v>
      </c>
      <c r="F783" s="8" t="str">
        <f>IF(COUNTIF('Healthy (TIAB)'!A452:A1346, B783) &gt; 0, "Yes", "No")</f>
        <v>No</v>
      </c>
    </row>
    <row r="784" spans="1:6" ht="32" x14ac:dyDescent="0.2">
      <c r="A784" s="8">
        <v>1991</v>
      </c>
      <c r="B784" s="8">
        <v>1987991</v>
      </c>
      <c r="C784" s="9">
        <f>HYPERLINK(_xlfn.CONCAT("https://pubmed.ncbi.nlm.nih.gov/",B784), B784)</f>
        <v>1987991</v>
      </c>
      <c r="D784" s="10" t="s">
        <v>205</v>
      </c>
      <c r="E784" s="8" t="s">
        <v>1297</v>
      </c>
      <c r="F784" s="8" t="str">
        <f>IF(COUNTIF('Healthy (TIAB)'!A695:A1589, B784) &gt; 0, "Yes", "No")</f>
        <v>No</v>
      </c>
    </row>
    <row r="785" spans="1:6" ht="16" x14ac:dyDescent="0.2">
      <c r="A785" s="8">
        <v>1991</v>
      </c>
      <c r="B785" s="8">
        <v>1888238</v>
      </c>
      <c r="C785" s="9">
        <f>HYPERLINK(_xlfn.CONCAT("https://pubmed.ncbi.nlm.nih.gov/",B785), B785)</f>
        <v>1888238</v>
      </c>
      <c r="D785" s="10" t="s">
        <v>1546</v>
      </c>
      <c r="E785" s="8" t="s">
        <v>1287</v>
      </c>
      <c r="F785" s="8" t="str">
        <f>IF(COUNTIF('Healthy (TIAB)'!A705:A1599, B785) &gt; 0, "Yes", "No")</f>
        <v>No</v>
      </c>
    </row>
    <row r="786" spans="1:6" ht="16" x14ac:dyDescent="0.2">
      <c r="A786" s="8">
        <v>1990</v>
      </c>
      <c r="B786" s="8">
        <v>2141757</v>
      </c>
      <c r="C786" s="9">
        <f>HYPERLINK(_xlfn.CONCAT("https://pubmed.ncbi.nlm.nih.gov/",B786), B786)</f>
        <v>2141757</v>
      </c>
      <c r="D786" s="10" t="s">
        <v>203</v>
      </c>
      <c r="E786" s="8" t="s">
        <v>850</v>
      </c>
      <c r="F786" s="8" t="str">
        <f>IF(COUNTIF('Healthy (TIAB)'!A77:A971, B786) &gt; 0, "Yes", "No")</f>
        <v>Yes</v>
      </c>
    </row>
    <row r="787" spans="1:6" ht="32" x14ac:dyDescent="0.2">
      <c r="A787" s="8">
        <v>1990</v>
      </c>
      <c r="B787" s="8">
        <v>2142635</v>
      </c>
      <c r="C787" s="9">
        <f>HYPERLINK(_xlfn.CONCAT("https://pubmed.ncbi.nlm.nih.gov/",B787), B787)</f>
        <v>2142635</v>
      </c>
      <c r="D787" s="10" t="s">
        <v>1616</v>
      </c>
      <c r="E787" s="8" t="s">
        <v>897</v>
      </c>
      <c r="F787" s="8" t="str">
        <f>IF(COUNTIF('Healthy (TIAB)'!A78:A972, B787) &gt; 0, "Yes", "No")</f>
        <v>No</v>
      </c>
    </row>
    <row r="788" spans="1:6" ht="32" x14ac:dyDescent="0.2">
      <c r="A788" s="8">
        <v>1990</v>
      </c>
      <c r="B788" s="8">
        <v>2341828</v>
      </c>
      <c r="C788" s="9">
        <f>HYPERLINK(_xlfn.CONCAT("https://pubmed.ncbi.nlm.nih.gov/",B788), B788)</f>
        <v>2341828</v>
      </c>
      <c r="D788" s="10" t="s">
        <v>202</v>
      </c>
      <c r="E788" s="8" t="s">
        <v>853</v>
      </c>
      <c r="F788" s="8" t="str">
        <f>IF(COUNTIF('Healthy (TIAB)'!A84:A978, B788) &gt; 0, "Yes", "No")</f>
        <v>Yes</v>
      </c>
    </row>
    <row r="789" spans="1:6" ht="16" x14ac:dyDescent="0.2">
      <c r="A789" s="8">
        <v>1990</v>
      </c>
      <c r="B789" s="8">
        <v>2309646</v>
      </c>
      <c r="C789" s="9">
        <f>HYPERLINK(_xlfn.CONCAT("https://pubmed.ncbi.nlm.nih.gov/",B789), B789)</f>
        <v>2309646</v>
      </c>
      <c r="D789" s="10" t="s">
        <v>1548</v>
      </c>
      <c r="E789" s="8" t="s">
        <v>1467</v>
      </c>
      <c r="F789" s="8" t="str">
        <f>IF(COUNTIF('Healthy (TIAB)'!A101:A995, B789) &gt; 0, "Yes", "No")</f>
        <v>No</v>
      </c>
    </row>
    <row r="790" spans="1:6" ht="32" x14ac:dyDescent="0.2">
      <c r="A790" s="8">
        <v>1990</v>
      </c>
      <c r="B790" s="8">
        <v>2239719</v>
      </c>
      <c r="C790" s="9">
        <f>HYPERLINK(_xlfn.CONCAT("https://pubmed.ncbi.nlm.nih.gov/",B790), B790)</f>
        <v>2239719</v>
      </c>
      <c r="D790" s="10" t="s">
        <v>1549</v>
      </c>
      <c r="E790" s="8" t="s">
        <v>853</v>
      </c>
      <c r="F790" s="8" t="str">
        <f>IF(COUNTIF('Healthy (TIAB)'!A210:A1104, B790) &gt; 0, "Yes", "No")</f>
        <v>No</v>
      </c>
    </row>
    <row r="791" spans="1:6" ht="32" x14ac:dyDescent="0.2">
      <c r="A791" s="8">
        <v>1990</v>
      </c>
      <c r="B791" s="8">
        <v>2280233</v>
      </c>
      <c r="C791" s="9">
        <f>HYPERLINK(_xlfn.CONCAT("https://pubmed.ncbi.nlm.nih.gov/",B791), B791)</f>
        <v>2280233</v>
      </c>
      <c r="D791" s="10" t="s">
        <v>1640</v>
      </c>
      <c r="E791" s="8" t="s">
        <v>845</v>
      </c>
      <c r="F791" s="8" t="str">
        <f>IF(COUNTIF('Healthy (TIAB)'!A215:A1109, B791) &gt; 0, "Yes", "No")</f>
        <v>No</v>
      </c>
    </row>
    <row r="792" spans="1:6" ht="16" x14ac:dyDescent="0.2">
      <c r="A792" s="8">
        <v>1990</v>
      </c>
      <c r="B792" s="8">
        <v>2137696</v>
      </c>
      <c r="C792" s="9">
        <f>HYPERLINK(_xlfn.CONCAT("https://pubmed.ncbi.nlm.nih.gov/",B792), B792)</f>
        <v>2137696</v>
      </c>
      <c r="D792" s="10" t="s">
        <v>1550</v>
      </c>
      <c r="E792" s="8" t="s">
        <v>851</v>
      </c>
      <c r="F792" s="8" t="str">
        <f>IF(COUNTIF('Healthy (TIAB)'!A226:A1120, B792) &gt; 0, "Yes", "No")</f>
        <v>No</v>
      </c>
    </row>
    <row r="793" spans="1:6" ht="32" x14ac:dyDescent="0.2">
      <c r="A793" s="8">
        <v>1990</v>
      </c>
      <c r="B793" s="8">
        <v>2146966</v>
      </c>
      <c r="C793" s="9">
        <f>HYPERLINK(_xlfn.CONCAT("https://pubmed.ncbi.nlm.nih.gov/",B793), B793)</f>
        <v>2146966</v>
      </c>
      <c r="D793" s="10" t="s">
        <v>1551</v>
      </c>
      <c r="E793" s="8" t="s">
        <v>1287</v>
      </c>
      <c r="F793" s="8" t="str">
        <f>IF(COUNTIF('Healthy (TIAB)'!A228:A1122, B793) &gt; 0, "Yes", "No")</f>
        <v>No</v>
      </c>
    </row>
    <row r="794" spans="1:6" ht="16" x14ac:dyDescent="0.2">
      <c r="A794" s="8">
        <v>1990</v>
      </c>
      <c r="B794" s="8">
        <v>2282101</v>
      </c>
      <c r="C794" s="9">
        <f>HYPERLINK(_xlfn.CONCAT("https://pubmed.ncbi.nlm.nih.gov/",B794), B794)</f>
        <v>2282101</v>
      </c>
      <c r="D794" s="10" t="s">
        <v>1646</v>
      </c>
      <c r="E794" s="8" t="s">
        <v>1002</v>
      </c>
      <c r="F794" s="8" t="str">
        <f>IF(COUNTIF('Healthy (TIAB)'!A238:A1132, B794) &gt; 0, "Yes", "No")</f>
        <v>No</v>
      </c>
    </row>
    <row r="795" spans="1:6" ht="16" x14ac:dyDescent="0.2">
      <c r="A795" s="8">
        <v>1990</v>
      </c>
      <c r="B795" s="8">
        <v>2160490</v>
      </c>
      <c r="C795" s="9">
        <f>HYPERLINK(_xlfn.CONCAT("https://pubmed.ncbi.nlm.nih.gov/",B795), B795)</f>
        <v>2160490</v>
      </c>
      <c r="D795" s="10" t="s">
        <v>1647</v>
      </c>
      <c r="E795" s="8" t="s">
        <v>851</v>
      </c>
      <c r="F795" s="8" t="str">
        <f>IF(COUNTIF('Healthy (TIAB)'!A240:A1134, B795) &gt; 0, "Yes", "No")</f>
        <v>No</v>
      </c>
    </row>
    <row r="796" spans="1:6" ht="32" x14ac:dyDescent="0.2">
      <c r="A796" s="8">
        <v>1990</v>
      </c>
      <c r="B796" s="8">
        <v>2375788</v>
      </c>
      <c r="C796" s="9">
        <f>HYPERLINK(_xlfn.CONCAT("https://pubmed.ncbi.nlm.nih.gov/",B796), B796)</f>
        <v>2375788</v>
      </c>
      <c r="D796" s="10" t="s">
        <v>1552</v>
      </c>
      <c r="E796" s="8" t="s">
        <v>899</v>
      </c>
      <c r="F796" s="8" t="str">
        <f>IF(COUNTIF('Healthy (TIAB)'!A241:A1135, B796) &gt; 0, "Yes", "No")</f>
        <v>No</v>
      </c>
    </row>
    <row r="797" spans="1:6" ht="32" x14ac:dyDescent="0.2">
      <c r="A797" s="8">
        <v>1990</v>
      </c>
      <c r="B797" s="8">
        <v>1971991</v>
      </c>
      <c r="C797" s="9">
        <f>HYPERLINK(_xlfn.CONCAT("https://pubmed.ncbi.nlm.nih.gov/",B797), B797)</f>
        <v>1971991</v>
      </c>
      <c r="D797" s="10" t="s">
        <v>1553</v>
      </c>
      <c r="E797" s="8" t="s">
        <v>887</v>
      </c>
      <c r="F797" s="8" t="str">
        <f>IF(COUNTIF('Healthy (TIAB)'!A278:A1172, B797) &gt; 0, "Yes", "No")</f>
        <v>No</v>
      </c>
    </row>
    <row r="798" spans="1:6" ht="32" x14ac:dyDescent="0.2">
      <c r="A798" s="8">
        <v>1990</v>
      </c>
      <c r="B798" s="8">
        <v>2137901</v>
      </c>
      <c r="C798" s="9">
        <f>HYPERLINK(_xlfn.CONCAT("https://pubmed.ncbi.nlm.nih.gov/",B798), B798)</f>
        <v>2137901</v>
      </c>
      <c r="D798" s="10" t="s">
        <v>1653</v>
      </c>
      <c r="E798" s="8" t="s">
        <v>1025</v>
      </c>
      <c r="F798" s="8" t="str">
        <f>IF(COUNTIF('Healthy (TIAB)'!A312:A1206, B798) &gt; 0, "Yes", "No")</f>
        <v>No</v>
      </c>
    </row>
    <row r="799" spans="1:6" ht="16" x14ac:dyDescent="0.2">
      <c r="A799" s="8">
        <v>1990</v>
      </c>
      <c r="B799" s="8">
        <v>2147175</v>
      </c>
      <c r="C799" s="9">
        <f>HYPERLINK(_xlfn.CONCAT("https://pubmed.ncbi.nlm.nih.gov/",B799), B799)</f>
        <v>2147175</v>
      </c>
      <c r="D799" s="10" t="s">
        <v>1554</v>
      </c>
      <c r="E799" s="8" t="s">
        <v>878</v>
      </c>
      <c r="F799" s="8" t="str">
        <f>IF(COUNTIF('Healthy (TIAB)'!A315:A1209, B799) &gt; 0, "Yes", "No")</f>
        <v>No</v>
      </c>
    </row>
    <row r="800" spans="1:6" ht="16" x14ac:dyDescent="0.2">
      <c r="A800" s="8">
        <v>1990</v>
      </c>
      <c r="B800" s="8">
        <v>2201495</v>
      </c>
      <c r="C800" s="9">
        <f>HYPERLINK(_xlfn.CONCAT("https://pubmed.ncbi.nlm.nih.gov/",B800), B800)</f>
        <v>2201495</v>
      </c>
      <c r="D800" s="10" t="s">
        <v>1555</v>
      </c>
      <c r="E800" s="8" t="s">
        <v>1434</v>
      </c>
      <c r="F800" s="8" t="str">
        <f>IF(COUNTIF('Healthy (TIAB)'!A317:A1211, B800) &gt; 0, "Yes", "No")</f>
        <v>No</v>
      </c>
    </row>
    <row r="801" spans="1:6" ht="16" x14ac:dyDescent="0.2">
      <c r="A801" s="8">
        <v>1990</v>
      </c>
      <c r="B801" s="8">
        <v>2209315</v>
      </c>
      <c r="C801" s="9">
        <f>HYPERLINK(_xlfn.CONCAT("https://pubmed.ncbi.nlm.nih.gov/",B801), B801)</f>
        <v>2209315</v>
      </c>
      <c r="D801" s="10" t="s">
        <v>1556</v>
      </c>
      <c r="E801" s="8" t="s">
        <v>887</v>
      </c>
      <c r="F801" s="8" t="str">
        <f>IF(COUNTIF('Healthy (TIAB)'!A320:A1214, B801) &gt; 0, "Yes", "No")</f>
        <v>No</v>
      </c>
    </row>
    <row r="802" spans="1:6" ht="16" x14ac:dyDescent="0.2">
      <c r="A802" s="8">
        <v>1990</v>
      </c>
      <c r="B802" s="8">
        <v>2240382</v>
      </c>
      <c r="C802" s="9">
        <f>HYPERLINK(_xlfn.CONCAT("https://pubmed.ncbi.nlm.nih.gov/",B802), B802)</f>
        <v>2240382</v>
      </c>
      <c r="D802" s="10" t="s">
        <v>1557</v>
      </c>
      <c r="E802" s="8" t="s">
        <v>869</v>
      </c>
      <c r="F802" s="8" t="str">
        <f>IF(COUNTIF('Healthy (TIAB)'!A325:A1219, B802) &gt; 0, "Yes", "No")</f>
        <v>No</v>
      </c>
    </row>
    <row r="803" spans="1:6" ht="32" x14ac:dyDescent="0.2">
      <c r="A803" s="8">
        <v>1990</v>
      </c>
      <c r="B803" s="8">
        <v>2239789</v>
      </c>
      <c r="C803" s="9">
        <f>HYPERLINK(_xlfn.CONCAT("https://pubmed.ncbi.nlm.nih.gov/",B803), B803)</f>
        <v>2239789</v>
      </c>
      <c r="D803" s="10" t="s">
        <v>1558</v>
      </c>
      <c r="E803" s="8" t="s">
        <v>851</v>
      </c>
      <c r="F803" s="8" t="str">
        <f>IF(COUNTIF('Healthy (TIAB)'!A381:A1275, B803) &gt; 0, "Yes", "No")</f>
        <v>No</v>
      </c>
    </row>
    <row r="804" spans="1:6" ht="32" x14ac:dyDescent="0.2">
      <c r="A804" s="8">
        <v>1990</v>
      </c>
      <c r="B804" s="8">
        <v>2129353</v>
      </c>
      <c r="C804" s="9">
        <f>HYPERLINK(_xlfn.CONCAT("https://pubmed.ncbi.nlm.nih.gov/",B804), B804)</f>
        <v>2129353</v>
      </c>
      <c r="D804" s="10" t="s">
        <v>1559</v>
      </c>
      <c r="E804" s="8" t="s">
        <v>1136</v>
      </c>
      <c r="F804" s="8" t="str">
        <f>IF(COUNTIF('Healthy (TIAB)'!A431:A1325, B804) &gt; 0, "Yes", "No")</f>
        <v>No</v>
      </c>
    </row>
    <row r="805" spans="1:6" ht="32" x14ac:dyDescent="0.2">
      <c r="A805" s="8">
        <v>1990</v>
      </c>
      <c r="B805" s="8">
        <v>2383918</v>
      </c>
      <c r="C805" s="9">
        <f>HYPERLINK(_xlfn.CONCAT("https://pubmed.ncbi.nlm.nih.gov/",B805), B805)</f>
        <v>2383918</v>
      </c>
      <c r="D805" s="10" t="s">
        <v>1560</v>
      </c>
      <c r="E805" s="8" t="s">
        <v>887</v>
      </c>
      <c r="F805" s="8" t="str">
        <f>IF(COUNTIF('Healthy (TIAB)'!A473:A1367, B805) &gt; 0, "Yes", "No")</f>
        <v>No</v>
      </c>
    </row>
    <row r="806" spans="1:6" ht="32" x14ac:dyDescent="0.2">
      <c r="A806" s="8">
        <v>1990</v>
      </c>
      <c r="B806" s="8">
        <v>2297349</v>
      </c>
      <c r="C806" s="9">
        <f>HYPERLINK(_xlfn.CONCAT("https://pubmed.ncbi.nlm.nih.gov/",B806), B806)</f>
        <v>2297349</v>
      </c>
      <c r="D806" s="10" t="s">
        <v>1561</v>
      </c>
      <c r="E806" s="8" t="s">
        <v>887</v>
      </c>
      <c r="F806" s="8" t="str">
        <f>IF(COUNTIF('Healthy (TIAB)'!A494:A1388, B806) &gt; 0, "Yes", "No")</f>
        <v>No</v>
      </c>
    </row>
    <row r="807" spans="1:6" ht="16" x14ac:dyDescent="0.2">
      <c r="A807" s="8">
        <v>1990</v>
      </c>
      <c r="B807" s="8">
        <v>2137803</v>
      </c>
      <c r="C807" s="9">
        <f>HYPERLINK(_xlfn.CONCAT("https://pubmed.ncbi.nlm.nih.gov/",B807), B807)</f>
        <v>2137803</v>
      </c>
      <c r="D807" s="10" t="s">
        <v>201</v>
      </c>
      <c r="E807" s="8" t="s">
        <v>1366</v>
      </c>
      <c r="F807" s="8" t="str">
        <f>IF(COUNTIF('Healthy (TIAB)'!A518:A1412, B807) &gt; 0, "Yes", "No")</f>
        <v>No</v>
      </c>
    </row>
    <row r="808" spans="1:6" ht="32" x14ac:dyDescent="0.2">
      <c r="A808" s="8">
        <v>1990</v>
      </c>
      <c r="B808" s="8">
        <v>2318345</v>
      </c>
      <c r="C808" s="9">
        <f>HYPERLINK(_xlfn.CONCAT("https://pubmed.ncbi.nlm.nih.gov/",B808), B808)</f>
        <v>2318345</v>
      </c>
      <c r="D808" s="10" t="s">
        <v>1677</v>
      </c>
      <c r="E808" s="8" t="s">
        <v>856</v>
      </c>
      <c r="F808" s="8" t="str">
        <f>IF(COUNTIF('Healthy (TIAB)'!A558:A1452, B808) &gt; 0, "Yes", "No")</f>
        <v>No</v>
      </c>
    </row>
    <row r="809" spans="1:6" ht="16" x14ac:dyDescent="0.2">
      <c r="A809" s="8">
        <v>1990</v>
      </c>
      <c r="B809" s="8">
        <v>2375296</v>
      </c>
      <c r="C809" s="9">
        <f>HYPERLINK(_xlfn.CONCAT("https://pubmed.ncbi.nlm.nih.gov/",B809), B809)</f>
        <v>2375296</v>
      </c>
      <c r="D809" s="10" t="s">
        <v>46</v>
      </c>
      <c r="E809" s="8" t="s">
        <v>1434</v>
      </c>
      <c r="F809" s="8" t="str">
        <f>IF(COUNTIF('Healthy (TIAB)'!A561:A1455, B809) &gt; 0, "Yes", "No")</f>
        <v>No</v>
      </c>
    </row>
    <row r="810" spans="1:6" ht="16" x14ac:dyDescent="0.2">
      <c r="A810" s="8">
        <v>1990</v>
      </c>
      <c r="B810" s="8">
        <v>2403586</v>
      </c>
      <c r="C810" s="9">
        <f>HYPERLINK(_xlfn.CONCAT("https://pubmed.ncbi.nlm.nih.gov/",B810), B810)</f>
        <v>2403586</v>
      </c>
      <c r="D810" s="10" t="s">
        <v>1562</v>
      </c>
      <c r="E810" s="8" t="s">
        <v>850</v>
      </c>
      <c r="F810" s="8" t="str">
        <f>IF(COUNTIF('Healthy (TIAB)'!A673:A1567, B810) &gt; 0, "Yes", "No")</f>
        <v>No</v>
      </c>
    </row>
    <row r="811" spans="1:6" ht="32" x14ac:dyDescent="0.2">
      <c r="A811" s="8">
        <v>1990</v>
      </c>
      <c r="B811" s="8">
        <v>2285385</v>
      </c>
      <c r="C811" s="9">
        <f>HYPERLINK(_xlfn.CONCAT("https://pubmed.ncbi.nlm.nih.gov/",B811), B811)</f>
        <v>2285385</v>
      </c>
      <c r="D811" s="10" t="s">
        <v>1563</v>
      </c>
      <c r="E811" s="8" t="s">
        <v>850</v>
      </c>
      <c r="F811" s="8" t="str">
        <f>IF(COUNTIF('Healthy (TIAB)'!A699:A1593, B811) &gt; 0, "Yes", "No")</f>
        <v>No</v>
      </c>
    </row>
    <row r="812" spans="1:6" ht="32" x14ac:dyDescent="0.2">
      <c r="A812" s="8">
        <v>1990</v>
      </c>
      <c r="B812" s="8">
        <v>2181859</v>
      </c>
      <c r="C812" s="9">
        <f>HYPERLINK(_xlfn.CONCAT("https://pubmed.ncbi.nlm.nih.gov/",B812), B812)</f>
        <v>2181859</v>
      </c>
      <c r="D812" s="10" t="s">
        <v>1564</v>
      </c>
      <c r="E812" s="8" t="s">
        <v>1297</v>
      </c>
      <c r="F812" s="8" t="str">
        <f>IF(COUNTIF('Healthy (TIAB)'!A700:A1594, B812) &gt; 0, "Yes", "No")</f>
        <v>No</v>
      </c>
    </row>
    <row r="813" spans="1:6" ht="16" x14ac:dyDescent="0.2">
      <c r="A813" s="8">
        <v>1990</v>
      </c>
      <c r="B813" s="8">
        <v>2246608</v>
      </c>
      <c r="C813" s="9">
        <f>HYPERLINK(_xlfn.CONCAT("https://pubmed.ncbi.nlm.nih.gov/",B813), B813)</f>
        <v>2246608</v>
      </c>
      <c r="D813" s="10" t="s">
        <v>1565</v>
      </c>
      <c r="E813" s="8" t="s">
        <v>899</v>
      </c>
      <c r="F813" s="8" t="str">
        <f>IF(COUNTIF('Healthy (TIAB)'!A720:A1614, B813) &gt; 0, "Yes", "No")</f>
        <v>No</v>
      </c>
    </row>
    <row r="814" spans="1:6" ht="16" x14ac:dyDescent="0.2">
      <c r="A814" s="8">
        <v>1990</v>
      </c>
      <c r="B814" s="8">
        <v>2113220</v>
      </c>
      <c r="C814" s="9">
        <f>HYPERLINK(_xlfn.CONCAT("https://pubmed.ncbi.nlm.nih.gov/",B814), B814)</f>
        <v>2113220</v>
      </c>
      <c r="D814" s="10" t="s">
        <v>1696</v>
      </c>
      <c r="E814" s="8" t="s">
        <v>875</v>
      </c>
      <c r="F814" s="8" t="str">
        <f>IF(COUNTIF('Healthy (TIAB)'!A753:A1647, B814) &gt; 0, "Yes", "No")</f>
        <v>No</v>
      </c>
    </row>
    <row r="815" spans="1:6" ht="16" x14ac:dyDescent="0.2">
      <c r="A815" s="8">
        <v>1989</v>
      </c>
      <c r="B815" s="8">
        <v>2691812</v>
      </c>
      <c r="C815" s="9">
        <f>HYPERLINK(_xlfn.CONCAT("https://pubmed.ncbi.nlm.nih.gov/",B815), B815)</f>
        <v>2691812</v>
      </c>
      <c r="D815" s="10" t="s">
        <v>1566</v>
      </c>
      <c r="E815" s="8" t="s">
        <v>845</v>
      </c>
      <c r="F815" s="8" t="str">
        <f>IF(COUNTIF('Healthy (TIAB)'!A30:A924, B815) &gt; 0, "Yes", "No")</f>
        <v>No</v>
      </c>
    </row>
    <row r="816" spans="1:6" ht="32" x14ac:dyDescent="0.2">
      <c r="A816" s="8">
        <v>1989</v>
      </c>
      <c r="B816" s="8">
        <v>2660319</v>
      </c>
      <c r="C816" s="9">
        <f>HYPERLINK(_xlfn.CONCAT("https://pubmed.ncbi.nlm.nih.gov/",B816), B816)</f>
        <v>2660319</v>
      </c>
      <c r="D816" s="10" t="s">
        <v>1567</v>
      </c>
      <c r="E816" s="8" t="s">
        <v>899</v>
      </c>
      <c r="F816" s="8" t="str">
        <f>IF(COUNTIF('Healthy (TIAB)'!A103:A997, B816) &gt; 0, "Yes", "No")</f>
        <v>No</v>
      </c>
    </row>
    <row r="817" spans="1:6" ht="32" x14ac:dyDescent="0.2">
      <c r="A817" s="8">
        <v>1989</v>
      </c>
      <c r="B817" s="8">
        <v>2706043</v>
      </c>
      <c r="C817" s="9">
        <f>HYPERLINK(_xlfn.CONCAT("https://pubmed.ncbi.nlm.nih.gov/",B817), B817)</f>
        <v>2706043</v>
      </c>
      <c r="D817" s="10" t="s">
        <v>1568</v>
      </c>
      <c r="E817" s="8" t="s">
        <v>887</v>
      </c>
      <c r="F817" s="8" t="str">
        <f>IF(COUNTIF('Healthy (TIAB)'!A173:A1067, B817) &gt; 0, "Yes", "No")</f>
        <v>No</v>
      </c>
    </row>
    <row r="818" spans="1:6" ht="32" x14ac:dyDescent="0.2">
      <c r="A818" s="8">
        <v>1989</v>
      </c>
      <c r="B818" s="8">
        <v>2551411</v>
      </c>
      <c r="C818" s="9">
        <f>HYPERLINK(_xlfn.CONCAT("https://pubmed.ncbi.nlm.nih.gov/",B818), B818)</f>
        <v>2551411</v>
      </c>
      <c r="D818" s="10" t="s">
        <v>1569</v>
      </c>
      <c r="E818" s="8" t="s">
        <v>887</v>
      </c>
      <c r="F818" s="8" t="str">
        <f>IF(COUNTIF('Healthy (TIAB)'!A216:A1110, B818) &gt; 0, "Yes", "No")</f>
        <v>No</v>
      </c>
    </row>
    <row r="819" spans="1:6" ht="16" x14ac:dyDescent="0.2">
      <c r="A819" s="8">
        <v>1989</v>
      </c>
      <c r="B819" s="8">
        <v>2692571</v>
      </c>
      <c r="C819" s="9">
        <f>HYPERLINK(_xlfn.CONCAT("https://pubmed.ncbi.nlm.nih.gov/",B819), B819)</f>
        <v>2692571</v>
      </c>
      <c r="D819" s="10" t="s">
        <v>1570</v>
      </c>
      <c r="E819" s="8" t="s">
        <v>1328</v>
      </c>
      <c r="F819" s="8" t="str">
        <f>IF(COUNTIF('Healthy (TIAB)'!A247:A1141, B819) &gt; 0, "Yes", "No")</f>
        <v>No</v>
      </c>
    </row>
    <row r="820" spans="1:6" ht="32" x14ac:dyDescent="0.2">
      <c r="A820" s="8">
        <v>1989</v>
      </c>
      <c r="B820" s="8">
        <v>2685599</v>
      </c>
      <c r="C820" s="9">
        <f>HYPERLINK(_xlfn.CONCAT("https://pubmed.ncbi.nlm.nih.gov/",B820), B820)</f>
        <v>2685599</v>
      </c>
      <c r="D820" s="10" t="s">
        <v>1571</v>
      </c>
      <c r="E820" s="8" t="s">
        <v>851</v>
      </c>
      <c r="F820" s="8" t="str">
        <f>IF(COUNTIF('Healthy (TIAB)'!A302:A1196, B820) &gt; 0, "Yes", "No")</f>
        <v>No</v>
      </c>
    </row>
    <row r="821" spans="1:6" ht="32" x14ac:dyDescent="0.2">
      <c r="A821" s="8">
        <v>1989</v>
      </c>
      <c r="B821" s="8">
        <v>2707115</v>
      </c>
      <c r="C821" s="9">
        <f>HYPERLINK(_xlfn.CONCAT("https://pubmed.ncbi.nlm.nih.gov/",B821), B821)</f>
        <v>2707115</v>
      </c>
      <c r="D821" s="10" t="s">
        <v>1572</v>
      </c>
      <c r="E821" s="8" t="s">
        <v>851</v>
      </c>
      <c r="F821" s="8" t="str">
        <f>IF(COUNTIF('Healthy (TIAB)'!A318:A1212, B821) &gt; 0, "Yes", "No")</f>
        <v>No</v>
      </c>
    </row>
    <row r="822" spans="1:6" ht="32" x14ac:dyDescent="0.2">
      <c r="A822" s="8">
        <v>1989</v>
      </c>
      <c r="B822" s="8">
        <v>2694923</v>
      </c>
      <c r="C822" s="9">
        <f>HYPERLINK(_xlfn.CONCAT("https://pubmed.ncbi.nlm.nih.gov/",B822), B822)</f>
        <v>2694923</v>
      </c>
      <c r="D822" s="10" t="s">
        <v>410</v>
      </c>
      <c r="E822" s="8" t="s">
        <v>862</v>
      </c>
      <c r="F822" s="8" t="str">
        <f>IF(COUNTIF('Healthy (TIAB)'!A331:A1225, B822) &gt; 0, "Yes", "No")</f>
        <v>Yes</v>
      </c>
    </row>
    <row r="823" spans="1:6" ht="32" x14ac:dyDescent="0.2">
      <c r="A823" s="8">
        <v>1989</v>
      </c>
      <c r="B823" s="8">
        <v>2541665</v>
      </c>
      <c r="C823" s="9">
        <f>HYPERLINK(_xlfn.CONCAT("https://pubmed.ncbi.nlm.nih.gov/",B823), B823)</f>
        <v>2541665</v>
      </c>
      <c r="D823" s="10" t="s">
        <v>1573</v>
      </c>
      <c r="E823" s="8" t="s">
        <v>887</v>
      </c>
      <c r="F823" s="8" t="str">
        <f>IF(COUNTIF('Healthy (TIAB)'!A369:A1263, B823) &gt; 0, "Yes", "No")</f>
        <v>No</v>
      </c>
    </row>
    <row r="824" spans="1:6" ht="16" x14ac:dyDescent="0.2">
      <c r="A824" s="8">
        <v>1989</v>
      </c>
      <c r="B824" s="8">
        <v>2685958</v>
      </c>
      <c r="C824" s="9">
        <f>HYPERLINK(_xlfn.CONCAT("https://pubmed.ncbi.nlm.nih.gov/",B824), B824)</f>
        <v>2685958</v>
      </c>
      <c r="D824" s="10" t="s">
        <v>1666</v>
      </c>
      <c r="E824" s="8" t="s">
        <v>887</v>
      </c>
      <c r="F824" s="8" t="str">
        <f>IF(COUNTIF('Healthy (TIAB)'!A448:A1342, B824) &gt; 0, "Yes", "No")</f>
        <v>No</v>
      </c>
    </row>
    <row r="825" spans="1:6" ht="32" x14ac:dyDescent="0.2">
      <c r="A825" s="8">
        <v>1989</v>
      </c>
      <c r="B825" s="8">
        <v>2497720</v>
      </c>
      <c r="C825" s="9">
        <f>HYPERLINK(_xlfn.CONCAT("https://pubmed.ncbi.nlm.nih.gov/",B825), B825)</f>
        <v>2497720</v>
      </c>
      <c r="D825" s="10" t="s">
        <v>1574</v>
      </c>
      <c r="E825" s="8" t="s">
        <v>893</v>
      </c>
      <c r="F825" s="8" t="str">
        <f>IF(COUNTIF('Healthy (TIAB)'!A517:A1411, B825) &gt; 0, "Yes", "No")</f>
        <v>No</v>
      </c>
    </row>
    <row r="826" spans="1:6" ht="32" x14ac:dyDescent="0.2">
      <c r="A826" s="8">
        <v>1989</v>
      </c>
      <c r="B826" s="8">
        <v>2542722</v>
      </c>
      <c r="C826" s="9">
        <f>HYPERLINK(_xlfn.CONCAT("https://pubmed.ncbi.nlm.nih.gov/",B826), B826)</f>
        <v>2542722</v>
      </c>
      <c r="D826" s="10" t="s">
        <v>41</v>
      </c>
      <c r="E826" s="8" t="s">
        <v>1025</v>
      </c>
      <c r="F826" s="8" t="str">
        <f>IF(COUNTIF('Healthy (TIAB)'!A565:A1459, B826) &gt; 0, "Yes", "No")</f>
        <v>No</v>
      </c>
    </row>
    <row r="827" spans="1:6" ht="32" x14ac:dyDescent="0.2">
      <c r="A827" s="8">
        <v>1989</v>
      </c>
      <c r="B827" s="8">
        <v>2620780</v>
      </c>
      <c r="C827" s="9">
        <f>HYPERLINK(_xlfn.CONCAT("https://pubmed.ncbi.nlm.nih.gov/",B827), B827)</f>
        <v>2620780</v>
      </c>
      <c r="D827" s="10" t="s">
        <v>1575</v>
      </c>
      <c r="E827" s="8" t="s">
        <v>1025</v>
      </c>
      <c r="F827" s="8" t="str">
        <f>IF(COUNTIF('Healthy (TIAB)'!A566:A1460, B827) &gt; 0, "Yes", "No")</f>
        <v>No</v>
      </c>
    </row>
    <row r="828" spans="1:6" ht="16" x14ac:dyDescent="0.2">
      <c r="A828" s="8">
        <v>1989</v>
      </c>
      <c r="B828" s="8">
        <v>2492785</v>
      </c>
      <c r="C828" s="9">
        <f>HYPERLINK(_xlfn.CONCAT("https://pubmed.ncbi.nlm.nih.gov/",B828), B828)</f>
        <v>2492785</v>
      </c>
      <c r="D828" s="10" t="s">
        <v>1576</v>
      </c>
      <c r="E828" s="8" t="s">
        <v>1016</v>
      </c>
      <c r="F828" s="8" t="str">
        <f>IF(COUNTIF('Healthy (TIAB)'!A627:A1521, B828) &gt; 0, "Yes", "No")</f>
        <v>No</v>
      </c>
    </row>
    <row r="829" spans="1:6" ht="32" x14ac:dyDescent="0.2">
      <c r="A829" s="8">
        <v>1989</v>
      </c>
      <c r="B829" s="8">
        <v>2677610</v>
      </c>
      <c r="C829" s="9">
        <f>HYPERLINK(_xlfn.CONCAT("https://pubmed.ncbi.nlm.nih.gov/",B829), B829)</f>
        <v>2677610</v>
      </c>
      <c r="D829" s="10" t="s">
        <v>43</v>
      </c>
      <c r="E829" s="8" t="s">
        <v>853</v>
      </c>
      <c r="F829" s="8" t="str">
        <f>IF(COUNTIF('Healthy (TIAB)'!A661:A1555, B829) &gt; 0, "Yes", "No")</f>
        <v>No</v>
      </c>
    </row>
    <row r="830" spans="1:6" ht="16" x14ac:dyDescent="0.2">
      <c r="A830" s="8">
        <v>1989</v>
      </c>
      <c r="B830" s="8">
        <v>2517675</v>
      </c>
      <c r="C830" s="9">
        <f>HYPERLINK(_xlfn.CONCAT("https://pubmed.ncbi.nlm.nih.gov/",B830), B830)</f>
        <v>2517675</v>
      </c>
      <c r="D830" s="10" t="s">
        <v>1688</v>
      </c>
      <c r="E830" s="8" t="s">
        <v>936</v>
      </c>
      <c r="F830" s="8" t="str">
        <f>IF(COUNTIF('Healthy (TIAB)'!A676:A1570, B830) &gt; 0, "Yes", "No")</f>
        <v>No</v>
      </c>
    </row>
    <row r="831" spans="1:6" ht="32" x14ac:dyDescent="0.2">
      <c r="A831" s="8">
        <v>1989</v>
      </c>
      <c r="B831" s="8">
        <v>2683921</v>
      </c>
      <c r="C831" s="9">
        <f>HYPERLINK(_xlfn.CONCAT("https://pubmed.ncbi.nlm.nih.gov/",B831), B831)</f>
        <v>2683921</v>
      </c>
      <c r="D831" s="10" t="s">
        <v>1577</v>
      </c>
      <c r="E831" s="8" t="s">
        <v>1136</v>
      </c>
      <c r="F831" s="8" t="str">
        <f>IF(COUNTIF('Healthy (TIAB)'!A682:A1576, B831) &gt; 0, "Yes", "No")</f>
        <v>No</v>
      </c>
    </row>
    <row r="832" spans="1:6" ht="32" x14ac:dyDescent="0.2">
      <c r="A832" s="8">
        <v>1989</v>
      </c>
      <c r="B832" s="8">
        <v>2669667</v>
      </c>
      <c r="C832" s="9">
        <f>HYPERLINK(_xlfn.CONCAT("https://pubmed.ncbi.nlm.nih.gov/",B832), B832)</f>
        <v>2669667</v>
      </c>
      <c r="D832" s="10" t="s">
        <v>1578</v>
      </c>
      <c r="E832" s="8" t="s">
        <v>850</v>
      </c>
      <c r="F832" s="8" t="str">
        <f>IF(COUNTIF('Healthy (TIAB)'!A684:A1578, B832) &gt; 0, "Yes", "No")</f>
        <v>No</v>
      </c>
    </row>
    <row r="833" spans="1:6" ht="16" x14ac:dyDescent="0.2">
      <c r="A833" s="8">
        <v>1989</v>
      </c>
      <c r="B833" s="8">
        <v>2811063</v>
      </c>
      <c r="C833" s="9">
        <f>HYPERLINK(_xlfn.CONCAT("https://pubmed.ncbi.nlm.nih.gov/",B833), B833)</f>
        <v>2811063</v>
      </c>
      <c r="D833" s="10" t="s">
        <v>1579</v>
      </c>
      <c r="E833" s="8" t="s">
        <v>1302</v>
      </c>
      <c r="F833" s="8" t="str">
        <f>IF(COUNTIF('Healthy (TIAB)'!A754:A1648, B833) &gt; 0, "Yes", "No")</f>
        <v>No</v>
      </c>
    </row>
    <row r="834" spans="1:6" ht="32" x14ac:dyDescent="0.2">
      <c r="A834" s="8">
        <v>1988</v>
      </c>
      <c r="B834" s="8">
        <v>3178928</v>
      </c>
      <c r="C834" s="9">
        <f>HYPERLINK(_xlfn.CONCAT("https://pubmed.ncbi.nlm.nih.gov/",B834), B834)</f>
        <v>3178928</v>
      </c>
      <c r="D834" s="10" t="s">
        <v>1580</v>
      </c>
      <c r="E834" s="8" t="s">
        <v>887</v>
      </c>
      <c r="F834" s="8" t="str">
        <f>IF(COUNTIF('Healthy (TIAB)'!A25:A919, B834) &gt; 0, "Yes", "No")</f>
        <v>No</v>
      </c>
    </row>
    <row r="835" spans="1:6" ht="32" x14ac:dyDescent="0.2">
      <c r="A835" s="8">
        <v>1988</v>
      </c>
      <c r="B835" s="8">
        <v>2969924</v>
      </c>
      <c r="C835" s="9">
        <f>HYPERLINK(_xlfn.CONCAT("https://pubmed.ncbi.nlm.nih.gov/",B835), B835)</f>
        <v>2969924</v>
      </c>
      <c r="D835" s="10" t="s">
        <v>1610</v>
      </c>
      <c r="E835" s="8" t="s">
        <v>899</v>
      </c>
      <c r="F835" s="8" t="str">
        <f>IF(COUNTIF('Healthy (TIAB)'!A36:A930, B835) &gt; 0, "Yes", "No")</f>
        <v>No</v>
      </c>
    </row>
    <row r="836" spans="1:6" ht="32" x14ac:dyDescent="0.2">
      <c r="A836" s="8">
        <v>1988</v>
      </c>
      <c r="B836" s="8">
        <v>3341796</v>
      </c>
      <c r="C836" s="9">
        <f>HYPERLINK(_xlfn.CONCAT("https://pubmed.ncbi.nlm.nih.gov/",B836), B836)</f>
        <v>3341796</v>
      </c>
      <c r="D836" s="10" t="s">
        <v>1611</v>
      </c>
      <c r="E836" s="8" t="s">
        <v>899</v>
      </c>
      <c r="F836" s="8" t="str">
        <f>IF(COUNTIF('Healthy (TIAB)'!A45:A939, B836) &gt; 0, "Yes", "No")</f>
        <v>No</v>
      </c>
    </row>
    <row r="837" spans="1:6" ht="16" x14ac:dyDescent="0.2">
      <c r="A837" s="8">
        <v>1988</v>
      </c>
      <c r="B837" s="8">
        <v>2849682</v>
      </c>
      <c r="C837" s="9">
        <f>HYPERLINK(_xlfn.CONCAT("https://pubmed.ncbi.nlm.nih.gov/",B837), B837)</f>
        <v>2849682</v>
      </c>
      <c r="D837" s="10" t="s">
        <v>1581</v>
      </c>
      <c r="E837" s="8" t="s">
        <v>893</v>
      </c>
      <c r="F837" s="8" t="str">
        <f>IF(COUNTIF('Healthy (TIAB)'!A134:A1028, B837) &gt; 0, "Yes", "No")</f>
        <v>No</v>
      </c>
    </row>
    <row r="838" spans="1:6" ht="32" x14ac:dyDescent="0.2">
      <c r="A838" s="8">
        <v>1988</v>
      </c>
      <c r="B838" s="8">
        <v>3142242</v>
      </c>
      <c r="C838" s="9">
        <f>HYPERLINK(_xlfn.CONCAT("https://pubmed.ncbi.nlm.nih.gov/",B838), B838)</f>
        <v>3142242</v>
      </c>
      <c r="D838" s="10" t="s">
        <v>1582</v>
      </c>
      <c r="E838" s="8" t="s">
        <v>899</v>
      </c>
      <c r="F838" s="8" t="str">
        <f>IF(COUNTIF('Healthy (TIAB)'!A218:A1112, B838) &gt; 0, "Yes", "No")</f>
        <v>No</v>
      </c>
    </row>
    <row r="839" spans="1:6" ht="48" x14ac:dyDescent="0.2">
      <c r="A839" s="8">
        <v>1988</v>
      </c>
      <c r="B839" s="8">
        <v>3276185</v>
      </c>
      <c r="C839" s="9">
        <f>HYPERLINK(_xlfn.CONCAT("https://pubmed.ncbi.nlm.nih.gov/",B839), B839)</f>
        <v>3276185</v>
      </c>
      <c r="D839" s="10" t="s">
        <v>1583</v>
      </c>
      <c r="E839" s="8" t="s">
        <v>899</v>
      </c>
      <c r="F839" s="8" t="str">
        <f>IF(COUNTIF('Healthy (TIAB)'!A219:A1113, B839) &gt; 0, "Yes", "No")</f>
        <v>No</v>
      </c>
    </row>
    <row r="840" spans="1:6" ht="16" x14ac:dyDescent="0.2">
      <c r="A840" s="8">
        <v>1988</v>
      </c>
      <c r="B840" s="8">
        <v>2856058</v>
      </c>
      <c r="C840" s="9">
        <f>HYPERLINK(_xlfn.CONCAT("https://pubmed.ncbi.nlm.nih.gov/",B840), B840)</f>
        <v>2856058</v>
      </c>
      <c r="D840" s="10" t="s">
        <v>33</v>
      </c>
      <c r="E840" s="8" t="s">
        <v>1434</v>
      </c>
      <c r="F840" s="8" t="str">
        <f>IF(COUNTIF('Healthy (TIAB)'!A319:A1213, B840) &gt; 0, "Yes", "No")</f>
        <v>No</v>
      </c>
    </row>
    <row r="841" spans="1:6" ht="16" x14ac:dyDescent="0.2">
      <c r="A841" s="8">
        <v>1988</v>
      </c>
      <c r="B841" s="8">
        <v>3282462</v>
      </c>
      <c r="C841" s="9">
        <f>HYPERLINK(_xlfn.CONCAT("https://pubmed.ncbi.nlm.nih.gov/",B841), B841)</f>
        <v>3282462</v>
      </c>
      <c r="D841" s="10" t="s">
        <v>1584</v>
      </c>
      <c r="E841" s="8" t="s">
        <v>1002</v>
      </c>
      <c r="F841" s="8" t="str">
        <f>IF(COUNTIF('Healthy (TIAB)'!A322:A1216, B841) &gt; 0, "Yes", "No")</f>
        <v>No</v>
      </c>
    </row>
    <row r="842" spans="1:6" ht="32" x14ac:dyDescent="0.2">
      <c r="A842" s="8">
        <v>1988</v>
      </c>
      <c r="B842" s="8">
        <v>3379125</v>
      </c>
      <c r="C842" s="9">
        <f>HYPERLINK(_xlfn.CONCAT("https://pubmed.ncbi.nlm.nih.gov/",B842), B842)</f>
        <v>3379125</v>
      </c>
      <c r="D842" s="10" t="s">
        <v>1585</v>
      </c>
      <c r="E842" s="8" t="s">
        <v>851</v>
      </c>
      <c r="F842" s="8" t="str">
        <f>IF(COUNTIF('Healthy (TIAB)'!A323:A1217, B842) &gt; 0, "Yes", "No")</f>
        <v>No</v>
      </c>
    </row>
    <row r="843" spans="1:6" ht="16" x14ac:dyDescent="0.2">
      <c r="A843" s="8">
        <v>1988</v>
      </c>
      <c r="B843" s="8">
        <v>3181646</v>
      </c>
      <c r="C843" s="9">
        <f>HYPERLINK(_xlfn.CONCAT("https://pubmed.ncbi.nlm.nih.gov/",B843), B843)</f>
        <v>3181646</v>
      </c>
      <c r="D843" s="10" t="s">
        <v>1586</v>
      </c>
      <c r="E843" s="8" t="s">
        <v>1002</v>
      </c>
      <c r="F843" s="8" t="str">
        <f>IF(COUNTIF('Healthy (TIAB)'!A338:A1232, B843) &gt; 0, "Yes", "No")</f>
        <v>No</v>
      </c>
    </row>
    <row r="844" spans="1:6" ht="16" x14ac:dyDescent="0.2">
      <c r="A844" s="8">
        <v>1988</v>
      </c>
      <c r="B844" s="8">
        <v>3421209</v>
      </c>
      <c r="C844" s="9">
        <f>HYPERLINK(_xlfn.CONCAT("https://pubmed.ncbi.nlm.nih.gov/",B844), B844)</f>
        <v>3421209</v>
      </c>
      <c r="D844" s="10" t="s">
        <v>1587</v>
      </c>
      <c r="E844" s="8" t="s">
        <v>1236</v>
      </c>
      <c r="F844" s="8" t="str">
        <f>IF(COUNTIF('Healthy (TIAB)'!A553:A1447, B844) &gt; 0, "Yes", "No")</f>
        <v>No</v>
      </c>
    </row>
    <row r="845" spans="1:6" ht="32" x14ac:dyDescent="0.2">
      <c r="A845" s="8">
        <v>1988</v>
      </c>
      <c r="B845" s="8">
        <v>3071435</v>
      </c>
      <c r="C845" s="9">
        <f>HYPERLINK(_xlfn.CONCAT("https://pubmed.ncbi.nlm.nih.gov/",B845), B845)</f>
        <v>3071435</v>
      </c>
      <c r="D845" s="10" t="s">
        <v>1588</v>
      </c>
      <c r="E845" s="8" t="s">
        <v>856</v>
      </c>
      <c r="F845" s="8" t="str">
        <f>IF(COUNTIF('Healthy (TIAB)'!A685:A1579, B845) &gt; 0, "Yes", "No")</f>
        <v>No</v>
      </c>
    </row>
    <row r="846" spans="1:6" ht="32" x14ac:dyDescent="0.2">
      <c r="A846" s="8">
        <v>1988</v>
      </c>
      <c r="B846" s="8">
        <v>3166357</v>
      </c>
      <c r="C846" s="9">
        <f>HYPERLINK(_xlfn.CONCAT("https://pubmed.ncbi.nlm.nih.gov/",B846), B846)</f>
        <v>3166357</v>
      </c>
      <c r="D846" s="10" t="s">
        <v>1589</v>
      </c>
      <c r="E846" s="8" t="s">
        <v>887</v>
      </c>
      <c r="F846" s="8" t="str">
        <f>IF(COUNTIF('Healthy (TIAB)'!A686:A1580, B846) &gt; 0, "Yes", "No")</f>
        <v>No</v>
      </c>
    </row>
    <row r="847" spans="1:6" ht="32" x14ac:dyDescent="0.2">
      <c r="A847" s="8">
        <v>1987</v>
      </c>
      <c r="B847" s="8">
        <v>3028131</v>
      </c>
      <c r="C847" s="9">
        <f>HYPERLINK(_xlfn.CONCAT("https://pubmed.ncbi.nlm.nih.gov/",B847), B847)</f>
        <v>3028131</v>
      </c>
      <c r="D847" s="10" t="s">
        <v>193</v>
      </c>
      <c r="E847" s="8" t="s">
        <v>899</v>
      </c>
      <c r="F847" s="8" t="str">
        <f>IF(COUNTIF('Healthy (TIAB)'!A21:A915, B847) &gt; 0, "Yes", "No")</f>
        <v>Yes</v>
      </c>
    </row>
    <row r="848" spans="1:6" ht="16" x14ac:dyDescent="0.2">
      <c r="A848" s="8">
        <v>1987</v>
      </c>
      <c r="B848" s="8">
        <v>3039190</v>
      </c>
      <c r="C848" s="9">
        <f>HYPERLINK(_xlfn.CONCAT("https://pubmed.ncbi.nlm.nih.gov/",B848), B848)</f>
        <v>3039190</v>
      </c>
      <c r="D848" s="10" t="s">
        <v>1609</v>
      </c>
      <c r="E848" s="8" t="s">
        <v>893</v>
      </c>
      <c r="F848" s="8" t="str">
        <f>IF(COUNTIF('Healthy (TIAB)'!A34:A928, B848) &gt; 0, "Yes", "No")</f>
        <v>No</v>
      </c>
    </row>
    <row r="849" spans="1:6" ht="32" x14ac:dyDescent="0.2">
      <c r="A849" s="8">
        <v>1987</v>
      </c>
      <c r="B849" s="8">
        <v>3548735</v>
      </c>
      <c r="C849" s="9">
        <f>HYPERLINK(_xlfn.CONCAT("https://pubmed.ncbi.nlm.nih.gov/",B849), B849)</f>
        <v>3548735</v>
      </c>
      <c r="D849" s="10" t="s">
        <v>194</v>
      </c>
      <c r="E849" s="8" t="s">
        <v>1706</v>
      </c>
      <c r="F849" s="8" t="str">
        <f>IF(COUNTIF('Healthy (TIAB)'!A109:A1003, B849) &gt; 0, "Yes", "No")</f>
        <v>Yes</v>
      </c>
    </row>
    <row r="850" spans="1:6" ht="32" x14ac:dyDescent="0.2">
      <c r="A850" s="8">
        <v>1987</v>
      </c>
      <c r="B850" s="8">
        <v>3499006</v>
      </c>
      <c r="C850" s="9">
        <f>HYPERLINK(_xlfn.CONCAT("https://pubmed.ncbi.nlm.nih.gov/",B850), B850)</f>
        <v>3499006</v>
      </c>
      <c r="D850" s="10" t="s">
        <v>32</v>
      </c>
      <c r="E850" s="8" t="s">
        <v>851</v>
      </c>
      <c r="F850" s="8" t="str">
        <f>IF(COUNTIF('Healthy (TIAB)'!A243:A1137, B850) &gt; 0, "Yes", "No")</f>
        <v>No</v>
      </c>
    </row>
    <row r="851" spans="1:6" ht="32" x14ac:dyDescent="0.2">
      <c r="A851" s="8">
        <v>1986</v>
      </c>
      <c r="B851" s="8">
        <v>3026412</v>
      </c>
      <c r="C851" s="9">
        <f>HYPERLINK(_xlfn.CONCAT("https://pubmed.ncbi.nlm.nih.gov/",B851), B851)</f>
        <v>3026412</v>
      </c>
      <c r="D851" s="10" t="s">
        <v>1591</v>
      </c>
      <c r="E851" s="8" t="s">
        <v>1287</v>
      </c>
      <c r="F851" s="8" t="str">
        <f>IF(COUNTIF('Healthy (TIAB)'!A255:A1149, B851) &gt; 0, "Yes", "No")</f>
        <v>No</v>
      </c>
    </row>
    <row r="852" spans="1:6" ht="32" x14ac:dyDescent="0.2">
      <c r="A852" s="8">
        <v>1986</v>
      </c>
      <c r="B852" s="8">
        <v>3753548</v>
      </c>
      <c r="C852" s="9">
        <f>HYPERLINK(_xlfn.CONCAT("https://pubmed.ncbi.nlm.nih.gov/",B852), B852)</f>
        <v>3753548</v>
      </c>
      <c r="D852" s="10" t="s">
        <v>1592</v>
      </c>
      <c r="E852" s="8" t="s">
        <v>845</v>
      </c>
      <c r="F852" s="8" t="str">
        <f>IF(COUNTIF('Healthy (TIAB)'!A257:A1151, B852) &gt; 0, "Yes", "No")</f>
        <v>No</v>
      </c>
    </row>
    <row r="853" spans="1:6" ht="32" x14ac:dyDescent="0.2">
      <c r="A853" s="8">
        <v>1986</v>
      </c>
      <c r="B853" s="8">
        <v>3020732</v>
      </c>
      <c r="C853" s="9">
        <f>HYPERLINK(_xlfn.CONCAT("https://pubmed.ncbi.nlm.nih.gov/",B853), B853)</f>
        <v>3020732</v>
      </c>
      <c r="D853" s="10" t="s">
        <v>1593</v>
      </c>
      <c r="E853" s="8" t="s">
        <v>887</v>
      </c>
      <c r="F853" s="8" t="str">
        <f>IF(COUNTIF('Healthy (TIAB)'!A321:A1215, B853) &gt; 0, "Yes", "No")</f>
        <v>No</v>
      </c>
    </row>
    <row r="854" spans="1:6" ht="48" x14ac:dyDescent="0.2">
      <c r="A854" s="8">
        <v>1986</v>
      </c>
      <c r="B854" s="8">
        <v>2879292</v>
      </c>
      <c r="C854" s="9">
        <f>HYPERLINK(_xlfn.CONCAT("https://pubmed.ncbi.nlm.nih.gov/",B854), B854)</f>
        <v>2879292</v>
      </c>
      <c r="D854" s="10" t="s">
        <v>1594</v>
      </c>
      <c r="E854" s="8" t="s">
        <v>862</v>
      </c>
      <c r="F854" s="8" t="str">
        <f>IF(COUNTIF('Healthy (TIAB)'!A538:A1432, B854) &gt; 0, "Yes", "No")</f>
        <v>No</v>
      </c>
    </row>
    <row r="855" spans="1:6" ht="16" x14ac:dyDescent="0.2">
      <c r="A855" s="8">
        <v>1986</v>
      </c>
      <c r="B855" s="8">
        <v>3956887</v>
      </c>
      <c r="C855" s="9">
        <f>HYPERLINK(_xlfn.CONCAT("https://pubmed.ncbi.nlm.nih.gov/",B855), B855)</f>
        <v>3956887</v>
      </c>
      <c r="D855" s="10" t="s">
        <v>1595</v>
      </c>
      <c r="E855" s="8" t="s">
        <v>851</v>
      </c>
      <c r="F855" s="8" t="str">
        <f>IF(COUNTIF('Healthy (TIAB)'!A631:A1525, B855) &gt; 0, "Yes", "No")</f>
        <v>No</v>
      </c>
    </row>
    <row r="856" spans="1:6" ht="16" x14ac:dyDescent="0.2">
      <c r="A856" s="8">
        <v>1985</v>
      </c>
      <c r="B856" s="8">
        <v>3895595</v>
      </c>
      <c r="C856" s="9">
        <f>HYPERLINK(_xlfn.CONCAT("https://pubmed.ncbi.nlm.nih.gov/",B856), B856)</f>
        <v>3895595</v>
      </c>
      <c r="D856" s="10" t="s">
        <v>189</v>
      </c>
      <c r="E856" s="8" t="s">
        <v>887</v>
      </c>
      <c r="F856" s="8" t="str">
        <f>IF(COUNTIF('Healthy (TIAB)'!A66:A960, B856) &gt; 0, "Yes", "No")</f>
        <v>Yes</v>
      </c>
    </row>
    <row r="857" spans="1:6" ht="32" x14ac:dyDescent="0.2">
      <c r="A857" s="8">
        <v>1985</v>
      </c>
      <c r="B857" s="8">
        <v>3888229</v>
      </c>
      <c r="C857" s="9">
        <f>HYPERLINK(_xlfn.CONCAT("https://pubmed.ncbi.nlm.nih.gov/",B857), B857)</f>
        <v>3888229</v>
      </c>
      <c r="D857" s="10" t="s">
        <v>1596</v>
      </c>
      <c r="E857" s="8" t="s">
        <v>853</v>
      </c>
      <c r="F857" s="8" t="str">
        <f>IF(COUNTIF('Healthy (TIAB)'!A67:A961, B857) &gt; 0, "Yes", "No")</f>
        <v>No</v>
      </c>
    </row>
    <row r="858" spans="1:6" ht="16" x14ac:dyDescent="0.2">
      <c r="A858" s="8">
        <v>1985</v>
      </c>
      <c r="B858" s="8">
        <v>4038159</v>
      </c>
      <c r="C858" s="9">
        <f>HYPERLINK(_xlfn.CONCAT("https://pubmed.ncbi.nlm.nih.gov/",B858), B858)</f>
        <v>4038159</v>
      </c>
      <c r="D858" s="10" t="s">
        <v>1623</v>
      </c>
      <c r="E858" s="8" t="s">
        <v>899</v>
      </c>
      <c r="F858" s="8" t="str">
        <f>IF(COUNTIF('Healthy (TIAB)'!A120:A1014, B858) &gt; 0, "Yes", "No")</f>
        <v>No</v>
      </c>
    </row>
    <row r="859" spans="1:6" ht="32" x14ac:dyDescent="0.2">
      <c r="A859" s="8">
        <v>1985</v>
      </c>
      <c r="B859" s="8">
        <v>2992534</v>
      </c>
      <c r="C859" s="9">
        <f>HYPERLINK(_xlfn.CONCAT("https://pubmed.ncbi.nlm.nih.gov/",B859), B859)</f>
        <v>2992534</v>
      </c>
      <c r="D859" s="10" t="s">
        <v>1597</v>
      </c>
      <c r="E859" s="8" t="s">
        <v>862</v>
      </c>
      <c r="F859" s="8" t="str">
        <f>IF(COUNTIF('Healthy (TIAB)'!A249:A1143, B859) &gt; 0, "Yes", "No")</f>
        <v>No</v>
      </c>
    </row>
    <row r="860" spans="1:6" ht="32" x14ac:dyDescent="0.2">
      <c r="A860" s="8">
        <v>1985</v>
      </c>
      <c r="B860" s="8">
        <v>3000395</v>
      </c>
      <c r="C860" s="9">
        <f>HYPERLINK(_xlfn.CONCAT("https://pubmed.ncbi.nlm.nih.gov/",B860), B860)</f>
        <v>3000395</v>
      </c>
      <c r="D860" s="10" t="s">
        <v>1598</v>
      </c>
      <c r="E860" s="8" t="s">
        <v>862</v>
      </c>
      <c r="F860" s="8" t="str">
        <f>IF(COUNTIF('Healthy (TIAB)'!A250:A1144, B860) &gt; 0, "Yes", "No")</f>
        <v>No</v>
      </c>
    </row>
    <row r="861" spans="1:6" ht="32" x14ac:dyDescent="0.2">
      <c r="A861" s="8">
        <v>1985</v>
      </c>
      <c r="B861" s="8">
        <v>2997286</v>
      </c>
      <c r="C861" s="9">
        <f>HYPERLINK(_xlfn.CONCAT("https://pubmed.ncbi.nlm.nih.gov/",B861), B861)</f>
        <v>2997286</v>
      </c>
      <c r="D861" s="10" t="s">
        <v>1651</v>
      </c>
      <c r="E861" s="8" t="s">
        <v>878</v>
      </c>
      <c r="F861" s="8" t="str">
        <f>IF(COUNTIF('Healthy (TIAB)'!A298:A1192, B861) &gt; 0, "Yes", "No")</f>
        <v>No</v>
      </c>
    </row>
    <row r="862" spans="1:6" ht="32" x14ac:dyDescent="0.2">
      <c r="A862" s="8">
        <v>1985</v>
      </c>
      <c r="B862" s="8">
        <v>3990714</v>
      </c>
      <c r="C862" s="9">
        <f>HYPERLINK(_xlfn.CONCAT("https://pubmed.ncbi.nlm.nih.gov/",B862), B862)</f>
        <v>3990714</v>
      </c>
      <c r="D862" s="10" t="s">
        <v>1599</v>
      </c>
      <c r="E862" s="8" t="s">
        <v>845</v>
      </c>
      <c r="F862" s="8" t="str">
        <f>IF(COUNTIF('Healthy (TIAB)'!A731:A1625, B862) &gt; 0, "Yes", "No")</f>
        <v>No</v>
      </c>
    </row>
    <row r="863" spans="1:6" ht="32" x14ac:dyDescent="0.2">
      <c r="A863" s="8">
        <v>1984</v>
      </c>
      <c r="B863" s="8">
        <v>6090756</v>
      </c>
      <c r="C863" s="9">
        <f>HYPERLINK(_xlfn.CONCAT("https://pubmed.ncbi.nlm.nih.gov/",B863), B863)</f>
        <v>6090756</v>
      </c>
      <c r="D863" s="10" t="s">
        <v>1619</v>
      </c>
      <c r="E863" s="8" t="s">
        <v>936</v>
      </c>
      <c r="F863" s="8" t="str">
        <f>IF(COUNTIF('Healthy (TIAB)'!A96:A990, B863) &gt; 0, "Yes", "No")</f>
        <v>No</v>
      </c>
    </row>
    <row r="864" spans="1:6" ht="16" x14ac:dyDescent="0.2">
      <c r="A864" s="8">
        <v>1984</v>
      </c>
      <c r="B864" s="8">
        <v>6320945</v>
      </c>
      <c r="C864" s="9">
        <f>HYPERLINK(_xlfn.CONCAT("https://pubmed.ncbi.nlm.nih.gov/",B864), B864)</f>
        <v>6320945</v>
      </c>
      <c r="D864" s="10" t="s">
        <v>1630</v>
      </c>
      <c r="E864" s="8" t="s">
        <v>1046</v>
      </c>
      <c r="F864" s="8" t="str">
        <f>IF(COUNTIF('Healthy (TIAB)'!A172:A1066, B864) &gt; 0, "Yes", "No")</f>
        <v>No</v>
      </c>
    </row>
    <row r="865" spans="1:6" ht="16" x14ac:dyDescent="0.2">
      <c r="A865" s="8">
        <v>1984</v>
      </c>
      <c r="B865" s="8">
        <v>6712540</v>
      </c>
      <c r="C865" s="9">
        <f>HYPERLINK(_xlfn.CONCAT("https://pubmed.ncbi.nlm.nih.gov/",B865), B865)</f>
        <v>6712540</v>
      </c>
      <c r="D865" s="10" t="s">
        <v>24</v>
      </c>
      <c r="E865" s="8" t="s">
        <v>845</v>
      </c>
      <c r="F865" s="8" t="str">
        <f>IF(COUNTIF('Healthy (TIAB)'!A528:A1422, B865) &gt; 0, "Yes", "No")</f>
        <v>No</v>
      </c>
    </row>
    <row r="866" spans="1:6" ht="32" x14ac:dyDescent="0.2">
      <c r="A866" s="8">
        <v>1983</v>
      </c>
      <c r="B866" s="8">
        <v>6303363</v>
      </c>
      <c r="C866" s="9">
        <f>HYPERLINK(_xlfn.CONCAT("https://pubmed.ncbi.nlm.nih.gov/",B866), B866)</f>
        <v>6303363</v>
      </c>
      <c r="D866" s="10" t="s">
        <v>332</v>
      </c>
      <c r="E866" s="8" t="s">
        <v>899</v>
      </c>
      <c r="F866" s="8" t="str">
        <f>IF(COUNTIF('Healthy (TIAB)'!A263:A1157, B866) &gt; 0, "Yes", "No")</f>
        <v>Yes</v>
      </c>
    </row>
    <row r="867" spans="1:6" ht="32" x14ac:dyDescent="0.2">
      <c r="A867" s="8">
        <v>1983</v>
      </c>
      <c r="B867" s="8">
        <v>6307322</v>
      </c>
      <c r="C867" s="9">
        <f>HYPERLINK(_xlfn.CONCAT("https://pubmed.ncbi.nlm.nih.gov/",B867), B867)</f>
        <v>6307322</v>
      </c>
      <c r="D867" s="10" t="s">
        <v>1600</v>
      </c>
      <c r="E867" s="8" t="s">
        <v>899</v>
      </c>
      <c r="F867" s="8" t="str">
        <f>IF(COUNTIF('Healthy (TIAB)'!A270:A1164, B867) &gt; 0, "Yes", "No")</f>
        <v>No</v>
      </c>
    </row>
    <row r="868" spans="1:6" ht="16" x14ac:dyDescent="0.2">
      <c r="A868" s="8">
        <v>1983</v>
      </c>
      <c r="B868" s="8">
        <v>6316995</v>
      </c>
      <c r="C868" s="9">
        <f>HYPERLINK(_xlfn.CONCAT("https://pubmed.ncbi.nlm.nih.gov/",B868), B868)</f>
        <v>6316995</v>
      </c>
      <c r="D868" s="10" t="s">
        <v>21</v>
      </c>
      <c r="E868" s="8" t="s">
        <v>862</v>
      </c>
      <c r="F868" s="8" t="str">
        <f>IF(COUNTIF('Healthy (TIAB)'!A271:A1165, B868) &gt; 0, "Yes", "No")</f>
        <v>No</v>
      </c>
    </row>
    <row r="869" spans="1:6" ht="16" x14ac:dyDescent="0.2">
      <c r="A869" s="8">
        <v>1983</v>
      </c>
      <c r="B869" s="8">
        <v>6340424</v>
      </c>
      <c r="C869" s="9">
        <f>HYPERLINK(_xlfn.CONCAT("https://pubmed.ncbi.nlm.nih.gov/",B869), B869)</f>
        <v>6340424</v>
      </c>
      <c r="D869" s="10" t="s">
        <v>1652</v>
      </c>
      <c r="E869" s="8" t="s">
        <v>845</v>
      </c>
      <c r="F869" s="8" t="str">
        <f>IF(COUNTIF('Healthy (TIAB)'!A304:A1198, B869) &gt; 0, "Yes", "No")</f>
        <v>No</v>
      </c>
    </row>
    <row r="870" spans="1:6" ht="32" x14ac:dyDescent="0.2">
      <c r="A870" s="8">
        <v>1983</v>
      </c>
      <c r="B870" s="8">
        <v>6295686</v>
      </c>
      <c r="C870" s="9">
        <f>HYPERLINK(_xlfn.CONCAT("https://pubmed.ncbi.nlm.nih.gov/",B870), B870)</f>
        <v>6295686</v>
      </c>
      <c r="D870" s="10" t="s">
        <v>186</v>
      </c>
      <c r="E870" s="8" t="s">
        <v>1709</v>
      </c>
      <c r="F870" s="8" t="str">
        <f>IF(COUNTIF('Healthy (TIAB)'!A445:A1339, B870) &gt; 0, "Yes", "No")</f>
        <v>No</v>
      </c>
    </row>
    <row r="871" spans="1:6" ht="16" x14ac:dyDescent="0.2">
      <c r="A871" s="8">
        <v>1982</v>
      </c>
      <c r="B871" s="8">
        <v>6123019</v>
      </c>
      <c r="C871" s="9">
        <f>HYPERLINK(_xlfn.CONCAT("https://pubmed.ncbi.nlm.nih.gov/",B871), B871)</f>
        <v>6123019</v>
      </c>
      <c r="D871" s="10" t="s">
        <v>1617</v>
      </c>
      <c r="E871" s="8" t="s">
        <v>1242</v>
      </c>
      <c r="F871" s="8" t="str">
        <f>IF(COUNTIF('Healthy (TIAB)'!A90:A984, B871) &gt; 0, "Yes", "No")</f>
        <v>No</v>
      </c>
    </row>
    <row r="872" spans="1:6" ht="32" x14ac:dyDescent="0.2">
      <c r="A872" s="8">
        <v>1981</v>
      </c>
      <c r="B872" s="8">
        <v>6266735</v>
      </c>
      <c r="C872" s="9">
        <f>HYPERLINK(_xlfn.CONCAT("https://pubmed.ncbi.nlm.nih.gov/",B872), B872)</f>
        <v>6266735</v>
      </c>
      <c r="D872" s="10" t="s">
        <v>184</v>
      </c>
      <c r="E872" s="8" t="s">
        <v>1418</v>
      </c>
      <c r="F872" s="8" t="str">
        <f>IF(COUNTIF('Healthy (TIAB)'!A58:A952, B872) &gt; 0, "Yes", "No")</f>
        <v>Yes</v>
      </c>
    </row>
  </sheetData>
  <sortState xmlns:xlrd2="http://schemas.microsoft.com/office/spreadsheetml/2017/richdata2" ref="A2:F872">
    <sortCondition descending="1" ref="A2:A872"/>
  </sortState>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5F50A8-1E7F-B842-8AB3-4C3236579D38}">
  <dimension ref="A1:F932"/>
  <sheetViews>
    <sheetView workbookViewId="0">
      <selection sqref="A1:F2"/>
    </sheetView>
  </sheetViews>
  <sheetFormatPr baseColWidth="10" defaultRowHeight="15" x14ac:dyDescent="0.2"/>
  <cols>
    <col min="4" max="4" width="65.1640625" customWidth="1"/>
    <col min="5" max="5" width="10.83203125" style="8"/>
  </cols>
  <sheetData>
    <row r="1" spans="1:6" ht="16" x14ac:dyDescent="0.2">
      <c r="A1" s="11" t="s">
        <v>1601</v>
      </c>
      <c r="B1" s="11" t="s">
        <v>0</v>
      </c>
      <c r="C1" s="11" t="s">
        <v>1602</v>
      </c>
      <c r="D1" s="12" t="s">
        <v>1603</v>
      </c>
      <c r="E1" s="11" t="s">
        <v>1604</v>
      </c>
      <c r="F1" s="11" t="s">
        <v>1605</v>
      </c>
    </row>
    <row r="2" spans="1:6" ht="48" x14ac:dyDescent="0.2">
      <c r="A2" s="8">
        <v>2024</v>
      </c>
      <c r="B2" s="8">
        <v>30230402</v>
      </c>
      <c r="C2" s="9">
        <f>HYPERLINK(_xlfn.CONCAT("https://pubmed.ncbi.nlm.nih.gov/",B2), B2)</f>
        <v>30230402</v>
      </c>
      <c r="D2" s="10" t="s">
        <v>844</v>
      </c>
      <c r="E2" s="8" t="s">
        <v>845</v>
      </c>
      <c r="F2" s="8" t="str">
        <f>IF(COUNTIF('Healthy (TIAB)'!A695:A1589, B2) &gt; 0, "Yes", "No")</f>
        <v>No</v>
      </c>
    </row>
    <row r="3" spans="1:6" ht="32" x14ac:dyDescent="0.2">
      <c r="A3" s="8">
        <v>2024</v>
      </c>
      <c r="B3" s="8">
        <v>38589346</v>
      </c>
      <c r="C3" s="9">
        <f>HYPERLINK(_xlfn.CONCAT("https://pubmed.ncbi.nlm.nih.gov/",B3), B3)</f>
        <v>38589346</v>
      </c>
      <c r="D3" s="10" t="s">
        <v>846</v>
      </c>
      <c r="E3" s="8" t="s">
        <v>845</v>
      </c>
      <c r="F3" s="8" t="str">
        <f>IF(COUNTIF('Healthy (TIAB)'!A910:A1804, B3) &gt; 0, "Yes", "No")</f>
        <v>No</v>
      </c>
    </row>
    <row r="4" spans="1:6" ht="48" x14ac:dyDescent="0.2">
      <c r="A4" s="8">
        <v>2024</v>
      </c>
      <c r="B4" s="8">
        <v>37704431</v>
      </c>
      <c r="C4" s="9">
        <f>HYPERLINK(_xlfn.CONCAT("https://pubmed.ncbi.nlm.nih.gov/",B4), B4)</f>
        <v>37704431</v>
      </c>
      <c r="D4" s="10" t="s">
        <v>847</v>
      </c>
      <c r="E4" s="8" t="s">
        <v>848</v>
      </c>
      <c r="F4" s="8" t="str">
        <f>IF(COUNTIF('Healthy (TIAB)'!A927:A1821, B4) &gt; 0, "Yes", "No")</f>
        <v>No</v>
      </c>
    </row>
    <row r="5" spans="1:6" ht="64" x14ac:dyDescent="0.2">
      <c r="A5" s="8">
        <v>2023</v>
      </c>
      <c r="B5" s="8">
        <v>38283922</v>
      </c>
      <c r="C5" s="9">
        <f>HYPERLINK(_xlfn.CONCAT("https://pubmed.ncbi.nlm.nih.gov/",B5), B5)</f>
        <v>38283922</v>
      </c>
      <c r="D5" s="10" t="s">
        <v>676</v>
      </c>
      <c r="E5" s="8" t="s">
        <v>851</v>
      </c>
      <c r="F5" s="8" t="str">
        <f>IF(COUNTIF('Healthy (TIAB)'!A916:A1810, B5) &gt; 0, "Yes", "No")</f>
        <v>No</v>
      </c>
    </row>
    <row r="6" spans="1:6" ht="48" x14ac:dyDescent="0.2">
      <c r="A6" s="8">
        <v>2023</v>
      </c>
      <c r="B6" s="8">
        <v>37862823</v>
      </c>
      <c r="C6" s="9">
        <f>HYPERLINK(_xlfn.CONCAT("https://pubmed.ncbi.nlm.nih.gov/",B6), B6)</f>
        <v>37862823</v>
      </c>
      <c r="D6" s="10" t="s">
        <v>852</v>
      </c>
      <c r="E6" s="8" t="s">
        <v>853</v>
      </c>
      <c r="F6" s="8" t="str">
        <f>IF(COUNTIF('Healthy (TIAB)'!A925:A1819, B6) &gt; 0, "Yes", "No")</f>
        <v>No</v>
      </c>
    </row>
    <row r="7" spans="1:6" ht="32" x14ac:dyDescent="0.2">
      <c r="A7" s="8">
        <v>2023</v>
      </c>
      <c r="B7" s="8">
        <v>38256336</v>
      </c>
      <c r="C7" s="9">
        <f>HYPERLINK(_xlfn.CONCAT("https://pubmed.ncbi.nlm.nih.gov/",B7), B7)</f>
        <v>38256336</v>
      </c>
      <c r="D7" s="10" t="s">
        <v>854</v>
      </c>
      <c r="E7" s="8" t="s">
        <v>853</v>
      </c>
      <c r="F7" s="8" t="str">
        <f>IF(COUNTIF('Healthy (TIAB)'!A926:A1820, B7) &gt; 0, "Yes", "No")</f>
        <v>No</v>
      </c>
    </row>
    <row r="8" spans="1:6" ht="48" x14ac:dyDescent="0.2">
      <c r="A8" s="8">
        <v>2023</v>
      </c>
      <c r="B8" s="8">
        <v>37124732</v>
      </c>
      <c r="C8" s="9">
        <f>HYPERLINK(_xlfn.CONCAT("https://pubmed.ncbi.nlm.nih.gov/",B8), B8)</f>
        <v>37124732</v>
      </c>
      <c r="D8" s="10" t="s">
        <v>855</v>
      </c>
      <c r="E8" s="8" t="s">
        <v>856</v>
      </c>
      <c r="F8" s="8" t="str">
        <f>IF(COUNTIF('Healthy (TIAB)'!A929:A1823, B8) &gt; 0, "Yes", "No")</f>
        <v>No</v>
      </c>
    </row>
    <row r="9" spans="1:6" ht="32" x14ac:dyDescent="0.2">
      <c r="A9" s="8">
        <v>2022</v>
      </c>
      <c r="B9" s="8">
        <v>34670012</v>
      </c>
      <c r="C9" s="9">
        <f>HYPERLINK(_xlfn.CONCAT("https://pubmed.ncbi.nlm.nih.gov/",B9), B9)</f>
        <v>34670012</v>
      </c>
      <c r="D9" s="10" t="s">
        <v>1703</v>
      </c>
      <c r="E9" s="8" t="s">
        <v>845</v>
      </c>
      <c r="F9" s="8" t="str">
        <f>IF(COUNTIF('Healthy (TIAB)'!A895:A1789, B9) &gt; 0, "Yes", "No")</f>
        <v>No</v>
      </c>
    </row>
    <row r="10" spans="1:6" ht="48" x14ac:dyDescent="0.2">
      <c r="A10" s="8">
        <v>2022</v>
      </c>
      <c r="B10" s="8">
        <v>35880828</v>
      </c>
      <c r="C10" s="9">
        <f>HYPERLINK(_xlfn.CONCAT("https://pubmed.ncbi.nlm.nih.gov/",B10), B10)</f>
        <v>35880828</v>
      </c>
      <c r="D10" s="10" t="s">
        <v>726</v>
      </c>
      <c r="E10" s="8" t="s">
        <v>853</v>
      </c>
      <c r="F10" s="8" t="str">
        <f>IF(COUNTIF('Healthy (TIAB)'!A902:A1796, B10) &gt; 0, "Yes", "No")</f>
        <v>No</v>
      </c>
    </row>
    <row r="11" spans="1:6" ht="32" x14ac:dyDescent="0.2">
      <c r="A11" s="8">
        <v>2022</v>
      </c>
      <c r="B11" s="8">
        <v>35067753</v>
      </c>
      <c r="C11" s="9">
        <f>HYPERLINK(_xlfn.CONCAT("https://pubmed.ncbi.nlm.nih.gov/",B11), B11)</f>
        <v>35067753</v>
      </c>
      <c r="D11" s="10" t="s">
        <v>857</v>
      </c>
      <c r="E11" s="8" t="s">
        <v>858</v>
      </c>
      <c r="F11" s="8" t="str">
        <f>IF(COUNTIF('Healthy (TIAB)'!A908:A1802, B11) &gt; 0, "Yes", "No")</f>
        <v>No</v>
      </c>
    </row>
    <row r="12" spans="1:6" ht="32" x14ac:dyDescent="0.2">
      <c r="A12" s="8">
        <v>2022</v>
      </c>
      <c r="B12" s="8">
        <v>35147302</v>
      </c>
      <c r="C12" s="9">
        <f>HYPERLINK(_xlfn.CONCAT("https://pubmed.ncbi.nlm.nih.gov/",B12), B12)</f>
        <v>35147302</v>
      </c>
      <c r="D12" s="10" t="s">
        <v>859</v>
      </c>
      <c r="E12" s="8" t="s">
        <v>848</v>
      </c>
      <c r="F12" s="8" t="str">
        <f>IF(COUNTIF('Healthy (TIAB)'!A909:A1803, B12) &gt; 0, "Yes", "No")</f>
        <v>No</v>
      </c>
    </row>
    <row r="13" spans="1:6" ht="48" x14ac:dyDescent="0.2">
      <c r="A13" s="8">
        <v>2022</v>
      </c>
      <c r="B13" s="8">
        <v>35406010</v>
      </c>
      <c r="C13" s="9">
        <f>HYPERLINK(_xlfn.CONCAT("https://pubmed.ncbi.nlm.nih.gov/",B13), B13)</f>
        <v>35406010</v>
      </c>
      <c r="D13" s="10" t="s">
        <v>860</v>
      </c>
      <c r="E13" s="8" t="s">
        <v>853</v>
      </c>
      <c r="F13" s="8" t="str">
        <f>IF(COUNTIF('Healthy (TIAB)'!A911:A1805, B13) &gt; 0, "Yes", "No")</f>
        <v>No</v>
      </c>
    </row>
    <row r="14" spans="1:6" ht="32" x14ac:dyDescent="0.2">
      <c r="A14" s="8">
        <v>2022</v>
      </c>
      <c r="B14" s="8">
        <v>35504165</v>
      </c>
      <c r="C14" s="9">
        <f>HYPERLINK(_xlfn.CONCAT("https://pubmed.ncbi.nlm.nih.gov/",B14), B14)</f>
        <v>35504165</v>
      </c>
      <c r="D14" s="10" t="s">
        <v>734</v>
      </c>
      <c r="E14" s="8" t="s">
        <v>853</v>
      </c>
      <c r="F14" s="8" t="str">
        <f>IF(COUNTIF('Healthy (TIAB)'!A915:A1809, B14) &gt; 0, "Yes", "No")</f>
        <v>No</v>
      </c>
    </row>
    <row r="15" spans="1:6" ht="48" x14ac:dyDescent="0.2">
      <c r="A15" s="8">
        <v>2022</v>
      </c>
      <c r="B15" s="8">
        <v>36522805</v>
      </c>
      <c r="C15" s="9">
        <f>HYPERLINK(_xlfn.CONCAT("https://pubmed.ncbi.nlm.nih.gov/",B15), B15)</f>
        <v>36522805</v>
      </c>
      <c r="D15" s="10" t="s">
        <v>861</v>
      </c>
      <c r="E15" s="8" t="s">
        <v>862</v>
      </c>
      <c r="F15" s="8" t="str">
        <f>IF(COUNTIF('Healthy (TIAB)'!A917:A1811, B15) &gt; 0, "Yes", "No")</f>
        <v>No</v>
      </c>
    </row>
    <row r="16" spans="1:6" ht="32" x14ac:dyDescent="0.2">
      <c r="A16" s="8">
        <v>2022</v>
      </c>
      <c r="B16" s="8">
        <v>35389487</v>
      </c>
      <c r="C16" s="9">
        <f>HYPERLINK(_xlfn.CONCAT("https://pubmed.ncbi.nlm.nih.gov/",B16), B16)</f>
        <v>35389487</v>
      </c>
      <c r="D16" s="10" t="s">
        <v>738</v>
      </c>
      <c r="E16" s="8" t="s">
        <v>853</v>
      </c>
      <c r="F16" s="8" t="str">
        <f>IF(COUNTIF('Healthy (TIAB)'!A918:A1812, B16) &gt; 0, "Yes", "No")</f>
        <v>No</v>
      </c>
    </row>
    <row r="17" spans="1:6" ht="48" x14ac:dyDescent="0.2">
      <c r="A17" s="8">
        <v>2022</v>
      </c>
      <c r="B17" s="8">
        <v>36571774</v>
      </c>
      <c r="C17" s="9">
        <f>HYPERLINK(_xlfn.CONCAT("https://pubmed.ncbi.nlm.nih.gov/",B17), B17)</f>
        <v>36571774</v>
      </c>
      <c r="D17" s="10" t="s">
        <v>863</v>
      </c>
      <c r="E17" s="8" t="s">
        <v>853</v>
      </c>
      <c r="F17" s="8" t="str">
        <f>IF(COUNTIF('Healthy (TIAB)'!A919:A1813, B17) &gt; 0, "Yes", "No")</f>
        <v>No</v>
      </c>
    </row>
    <row r="18" spans="1:6" ht="32" x14ac:dyDescent="0.2">
      <c r="A18" s="8">
        <v>2022</v>
      </c>
      <c r="B18" s="8">
        <v>35594631</v>
      </c>
      <c r="C18" s="9">
        <f>HYPERLINK(_xlfn.CONCAT("https://pubmed.ncbi.nlm.nih.gov/",B18), B18)</f>
        <v>35594631</v>
      </c>
      <c r="D18" s="10" t="s">
        <v>864</v>
      </c>
      <c r="E18" s="8" t="s">
        <v>858</v>
      </c>
      <c r="F18" s="8" t="str">
        <f>IF(COUNTIF('Healthy (TIAB)'!A920:A1814, B18) &gt; 0, "Yes", "No")</f>
        <v>No</v>
      </c>
    </row>
    <row r="19" spans="1:6" ht="32" x14ac:dyDescent="0.2">
      <c r="A19" s="8">
        <v>2022</v>
      </c>
      <c r="B19" s="8">
        <v>35483753</v>
      </c>
      <c r="C19" s="9">
        <f>HYPERLINK(_xlfn.CONCAT("https://pubmed.ncbi.nlm.nih.gov/",B19), B19)</f>
        <v>35483753</v>
      </c>
      <c r="D19" s="10" t="s">
        <v>1736</v>
      </c>
      <c r="E19" s="8" t="s">
        <v>977</v>
      </c>
      <c r="F19" s="8" t="str">
        <f>IF(COUNTIF('Healthy (TIAB)'!A921:A1815, B19) &gt; 0, "Yes", "No")</f>
        <v>No</v>
      </c>
    </row>
    <row r="20" spans="1:6" ht="32" x14ac:dyDescent="0.2">
      <c r="A20" s="8">
        <v>2022</v>
      </c>
      <c r="B20" s="8">
        <v>35744059</v>
      </c>
      <c r="C20" s="9">
        <f>HYPERLINK(_xlfn.CONCAT("https://pubmed.ncbi.nlm.nih.gov/",B20), B20)</f>
        <v>35744059</v>
      </c>
      <c r="D20" s="10" t="s">
        <v>865</v>
      </c>
      <c r="E20" s="8" t="s">
        <v>856</v>
      </c>
      <c r="F20" s="8" t="str">
        <f>IF(COUNTIF('Healthy (TIAB)'!A922:A1816, B20) &gt; 0, "Yes", "No")</f>
        <v>No</v>
      </c>
    </row>
    <row r="21" spans="1:6" ht="32" x14ac:dyDescent="0.2">
      <c r="A21" s="8">
        <v>2022</v>
      </c>
      <c r="B21" s="8">
        <v>35986358</v>
      </c>
      <c r="C21" s="9">
        <f>HYPERLINK(_xlfn.CONCAT("https://pubmed.ncbi.nlm.nih.gov/",B21), B21)</f>
        <v>35986358</v>
      </c>
      <c r="D21" s="10" t="s">
        <v>1705</v>
      </c>
      <c r="E21" s="8" t="s">
        <v>845</v>
      </c>
      <c r="F21" s="8" t="str">
        <f>IF(COUNTIF('Healthy (TIAB)'!A924:A1818, B21) &gt; 0, "Yes", "No")</f>
        <v>No</v>
      </c>
    </row>
    <row r="22" spans="1:6" ht="32" x14ac:dyDescent="0.2">
      <c r="A22" s="8">
        <v>2021</v>
      </c>
      <c r="B22" s="8">
        <v>31433269</v>
      </c>
      <c r="C22" s="9">
        <f>HYPERLINK(_xlfn.CONCAT("https://pubmed.ncbi.nlm.nih.gov/",B22), B22)</f>
        <v>31433269</v>
      </c>
      <c r="D22" s="10" t="s">
        <v>868</v>
      </c>
      <c r="E22" s="8" t="s">
        <v>869</v>
      </c>
      <c r="F22" s="8" t="str">
        <f>IF(COUNTIF('Healthy (TIAB)'!A444:A1338, B22) &gt; 0, "Yes", "No")</f>
        <v>No</v>
      </c>
    </row>
    <row r="23" spans="1:6" ht="32" x14ac:dyDescent="0.2">
      <c r="A23" s="8">
        <v>2021</v>
      </c>
      <c r="B23" s="8">
        <v>33487255</v>
      </c>
      <c r="C23" s="9">
        <f>HYPERLINK(_xlfn.CONCAT("https://pubmed.ncbi.nlm.nih.gov/",B23), B23)</f>
        <v>33487255</v>
      </c>
      <c r="D23" s="10" t="s">
        <v>870</v>
      </c>
      <c r="E23" s="8" t="s">
        <v>851</v>
      </c>
      <c r="F23" s="8" t="str">
        <f>IF(COUNTIF('Healthy (TIAB)'!A862:A1756, B23) &gt; 0, "Yes", "No")</f>
        <v>No</v>
      </c>
    </row>
    <row r="24" spans="1:6" ht="32" x14ac:dyDescent="0.2">
      <c r="A24" s="8">
        <v>2021</v>
      </c>
      <c r="B24" s="8">
        <v>34156011</v>
      </c>
      <c r="C24" s="9">
        <f>HYPERLINK(_xlfn.CONCAT("https://pubmed.ncbi.nlm.nih.gov/",B24), B24)</f>
        <v>34156011</v>
      </c>
      <c r="D24" s="10" t="s">
        <v>769</v>
      </c>
      <c r="E24" s="8" t="s">
        <v>848</v>
      </c>
      <c r="F24" s="8" t="str">
        <f>IF(COUNTIF('Healthy (TIAB)'!A866:A1760, B24) &gt; 0, "Yes", "No")</f>
        <v>No</v>
      </c>
    </row>
    <row r="25" spans="1:6" ht="48" x14ac:dyDescent="0.2">
      <c r="A25" s="8">
        <v>2021</v>
      </c>
      <c r="B25" s="8">
        <v>33041091</v>
      </c>
      <c r="C25" s="9">
        <f>HYPERLINK(_xlfn.CONCAT("https://pubmed.ncbi.nlm.nih.gov/",B25), B25)</f>
        <v>33041091</v>
      </c>
      <c r="D25" s="10" t="s">
        <v>871</v>
      </c>
      <c r="E25" s="8" t="s">
        <v>856</v>
      </c>
      <c r="F25" s="8" t="str">
        <f>IF(COUNTIF('Healthy (TIAB)'!A868:A1762, B25) &gt; 0, "Yes", "No")</f>
        <v>No</v>
      </c>
    </row>
    <row r="26" spans="1:6" ht="32" x14ac:dyDescent="0.2">
      <c r="A26" s="8">
        <v>2021</v>
      </c>
      <c r="B26" s="8">
        <v>34759112</v>
      </c>
      <c r="C26" s="9">
        <f>HYPERLINK(_xlfn.CONCAT("https://pubmed.ncbi.nlm.nih.gov/",B26), B26)</f>
        <v>34759112</v>
      </c>
      <c r="D26" s="10" t="s">
        <v>751</v>
      </c>
      <c r="E26" s="8" t="s">
        <v>848</v>
      </c>
      <c r="F26" s="8" t="str">
        <f>IF(COUNTIF('Healthy (TIAB)'!A870:A1764, B26) &gt; 0, "Yes", "No")</f>
        <v>No</v>
      </c>
    </row>
    <row r="27" spans="1:6" ht="32" x14ac:dyDescent="0.2">
      <c r="A27" s="8">
        <v>2021</v>
      </c>
      <c r="B27" s="8">
        <v>33191772</v>
      </c>
      <c r="C27" s="9">
        <f>HYPERLINK(_xlfn.CONCAT("https://pubmed.ncbi.nlm.nih.gov/",B27), B27)</f>
        <v>33191772</v>
      </c>
      <c r="D27" s="10" t="s">
        <v>872</v>
      </c>
      <c r="E27" s="8" t="s">
        <v>873</v>
      </c>
      <c r="F27" s="8" t="str">
        <f>IF(COUNTIF('Healthy (TIAB)'!A873:A1767, B27) &gt; 0, "Yes", "No")</f>
        <v>No</v>
      </c>
    </row>
    <row r="28" spans="1:6" ht="48" x14ac:dyDescent="0.2">
      <c r="A28" s="8">
        <v>2021</v>
      </c>
      <c r="B28" s="8">
        <v>32609331</v>
      </c>
      <c r="C28" s="9">
        <f>HYPERLINK(_xlfn.CONCAT("https://pubmed.ncbi.nlm.nih.gov/",B28), B28)</f>
        <v>32609331</v>
      </c>
      <c r="D28" s="10" t="s">
        <v>874</v>
      </c>
      <c r="E28" s="8" t="s">
        <v>875</v>
      </c>
      <c r="F28" s="8" t="str">
        <f>IF(COUNTIF('Healthy (TIAB)'!A875:A1769, B28) &gt; 0, "Yes", "No")</f>
        <v>No</v>
      </c>
    </row>
    <row r="29" spans="1:6" ht="48" x14ac:dyDescent="0.2">
      <c r="A29" s="8">
        <v>2021</v>
      </c>
      <c r="B29" s="8">
        <v>33753887</v>
      </c>
      <c r="C29" s="9">
        <f>HYPERLINK(_xlfn.CONCAT("https://pubmed.ncbi.nlm.nih.gov/",B29), B29)</f>
        <v>33753887</v>
      </c>
      <c r="D29" s="10" t="s">
        <v>876</v>
      </c>
      <c r="E29" s="8" t="s">
        <v>856</v>
      </c>
      <c r="F29" s="8" t="str">
        <f>IF(COUNTIF('Healthy (TIAB)'!A878:A1772, B29) &gt; 0, "Yes", "No")</f>
        <v>No</v>
      </c>
    </row>
    <row r="30" spans="1:6" ht="48" x14ac:dyDescent="0.2">
      <c r="A30" s="8">
        <v>2021</v>
      </c>
      <c r="B30" s="8">
        <v>33152314</v>
      </c>
      <c r="C30" s="9">
        <f>HYPERLINK(_xlfn.CONCAT("https://pubmed.ncbi.nlm.nih.gov/",B30), B30)</f>
        <v>33152314</v>
      </c>
      <c r="D30" s="10" t="s">
        <v>877</v>
      </c>
      <c r="E30" s="8" t="s">
        <v>878</v>
      </c>
      <c r="F30" s="8" t="str">
        <f>IF(COUNTIF('Healthy (TIAB)'!A881:A1775, B30) &gt; 0, "Yes", "No")</f>
        <v>No</v>
      </c>
    </row>
    <row r="31" spans="1:6" ht="32" x14ac:dyDescent="0.2">
      <c r="A31" s="8">
        <v>2021</v>
      </c>
      <c r="B31" s="8">
        <v>33932804</v>
      </c>
      <c r="C31" s="9">
        <f>HYPERLINK(_xlfn.CONCAT("https://pubmed.ncbi.nlm.nih.gov/",B31), B31)</f>
        <v>33932804</v>
      </c>
      <c r="D31" s="10" t="s">
        <v>879</v>
      </c>
      <c r="E31" s="8" t="s">
        <v>848</v>
      </c>
      <c r="F31" s="8" t="str">
        <f>IF(COUNTIF('Healthy (TIAB)'!A882:A1776, B31) &gt; 0, "Yes", "No")</f>
        <v>No</v>
      </c>
    </row>
    <row r="32" spans="1:6" ht="32" x14ac:dyDescent="0.2">
      <c r="A32" s="8">
        <v>2021</v>
      </c>
      <c r="B32" s="8">
        <v>32732154</v>
      </c>
      <c r="C32" s="9">
        <f>HYPERLINK(_xlfn.CONCAT("https://pubmed.ncbi.nlm.nih.gov/",B32), B32)</f>
        <v>32732154</v>
      </c>
      <c r="D32" s="10" t="s">
        <v>1702</v>
      </c>
      <c r="E32" s="8" t="s">
        <v>845</v>
      </c>
      <c r="F32" s="8" t="str">
        <f>IF(COUNTIF('Healthy (TIAB)'!A885:A1779, B32) &gt; 0, "Yes", "No")</f>
        <v>No</v>
      </c>
    </row>
    <row r="33" spans="1:6" ht="32" x14ac:dyDescent="0.2">
      <c r="A33" s="8">
        <v>2021</v>
      </c>
      <c r="B33" s="8">
        <v>33413727</v>
      </c>
      <c r="C33" s="9">
        <f>HYPERLINK(_xlfn.CONCAT("https://pubmed.ncbi.nlm.nih.gov/",B33), B33)</f>
        <v>33413727</v>
      </c>
      <c r="D33" s="10" t="s">
        <v>880</v>
      </c>
      <c r="E33" s="8" t="s">
        <v>851</v>
      </c>
      <c r="F33" s="8" t="str">
        <f>IF(COUNTIF('Healthy (TIAB)'!A887:A1781, B33) &gt; 0, "Yes", "No")</f>
        <v>No</v>
      </c>
    </row>
    <row r="34" spans="1:6" ht="48" x14ac:dyDescent="0.2">
      <c r="A34" s="8">
        <v>2021</v>
      </c>
      <c r="B34" s="8">
        <v>33933722</v>
      </c>
      <c r="C34" s="9">
        <f>HYPERLINK(_xlfn.CONCAT("https://pubmed.ncbi.nlm.nih.gov/",B34), B34)</f>
        <v>33933722</v>
      </c>
      <c r="D34" s="10" t="s">
        <v>881</v>
      </c>
      <c r="E34" s="8" t="s">
        <v>882</v>
      </c>
      <c r="F34" s="8" t="str">
        <f>IF(COUNTIF('Healthy (TIAB)'!A888:A1782, B34) &gt; 0, "Yes", "No")</f>
        <v>No</v>
      </c>
    </row>
    <row r="35" spans="1:6" ht="48" x14ac:dyDescent="0.2">
      <c r="A35" s="8">
        <v>2021</v>
      </c>
      <c r="B35" s="8">
        <v>34684525</v>
      </c>
      <c r="C35" s="9">
        <f>HYPERLINK(_xlfn.CONCAT("https://pubmed.ncbi.nlm.nih.gov/",B35), B35)</f>
        <v>34684525</v>
      </c>
      <c r="D35" s="10" t="s">
        <v>754</v>
      </c>
      <c r="E35" s="8" t="s">
        <v>850</v>
      </c>
      <c r="F35" s="8" t="str">
        <f>IF(COUNTIF('Healthy (TIAB)'!A889:A1783, B35) &gt; 0, "Yes", "No")</f>
        <v>No</v>
      </c>
    </row>
    <row r="36" spans="1:6" ht="64" x14ac:dyDescent="0.2">
      <c r="A36" s="8">
        <v>2021</v>
      </c>
      <c r="B36" s="8">
        <v>33670720</v>
      </c>
      <c r="C36" s="9">
        <f>HYPERLINK(_xlfn.CONCAT("https://pubmed.ncbi.nlm.nih.gov/",B36), B36)</f>
        <v>33670720</v>
      </c>
      <c r="D36" s="10" t="s">
        <v>883</v>
      </c>
      <c r="E36" s="8" t="s">
        <v>856</v>
      </c>
      <c r="F36" s="8" t="str">
        <f>IF(COUNTIF('Healthy (TIAB)'!A891:A1785, B36) &gt; 0, "Yes", "No")</f>
        <v>No</v>
      </c>
    </row>
    <row r="37" spans="1:6" ht="48" x14ac:dyDescent="0.2">
      <c r="A37" s="8">
        <v>2021</v>
      </c>
      <c r="B37" s="8">
        <v>33952620</v>
      </c>
      <c r="C37" s="9">
        <f>HYPERLINK(_xlfn.CONCAT("https://pubmed.ncbi.nlm.nih.gov/",B37), B37)</f>
        <v>33952620</v>
      </c>
      <c r="D37" s="10" t="s">
        <v>884</v>
      </c>
      <c r="E37" s="8" t="s">
        <v>885</v>
      </c>
      <c r="F37" s="8" t="str">
        <f>IF(COUNTIF('Healthy (TIAB)'!A892:A1786, B37) &gt; 0, "Yes", "No")</f>
        <v>No</v>
      </c>
    </row>
    <row r="38" spans="1:6" ht="32" x14ac:dyDescent="0.2">
      <c r="A38" s="8">
        <v>2021</v>
      </c>
      <c r="B38" s="8">
        <v>34107720</v>
      </c>
      <c r="C38" s="9">
        <f>HYPERLINK(_xlfn.CONCAT("https://pubmed.ncbi.nlm.nih.gov/",B38), B38)</f>
        <v>34107720</v>
      </c>
      <c r="D38" s="10" t="s">
        <v>886</v>
      </c>
      <c r="E38" s="8" t="s">
        <v>887</v>
      </c>
      <c r="F38" s="8" t="str">
        <f>IF(COUNTIF('Healthy (TIAB)'!A893:A1787, B38) &gt; 0, "Yes", "No")</f>
        <v>No</v>
      </c>
    </row>
    <row r="39" spans="1:6" ht="48" x14ac:dyDescent="0.2">
      <c r="A39" s="8">
        <v>2021</v>
      </c>
      <c r="B39" s="8">
        <v>34552329</v>
      </c>
      <c r="C39" s="9">
        <f>HYPERLINK(_xlfn.CONCAT("https://pubmed.ncbi.nlm.nih.gov/",B39), B39)</f>
        <v>34552329</v>
      </c>
      <c r="D39" s="10" t="s">
        <v>888</v>
      </c>
      <c r="E39" s="8" t="s">
        <v>889</v>
      </c>
      <c r="F39" s="8" t="str">
        <f>IF(COUNTIF('Healthy (TIAB)'!A894:A1788, B39) &gt; 0, "Yes", "No")</f>
        <v>No</v>
      </c>
    </row>
    <row r="40" spans="1:6" ht="32" x14ac:dyDescent="0.2">
      <c r="A40" s="8">
        <v>2021</v>
      </c>
      <c r="B40" s="8">
        <v>34740110</v>
      </c>
      <c r="C40" s="9">
        <f>HYPERLINK(_xlfn.CONCAT("https://pubmed.ncbi.nlm.nih.gov/",B40), B40)</f>
        <v>34740110</v>
      </c>
      <c r="D40" s="10" t="s">
        <v>890</v>
      </c>
      <c r="E40" s="8" t="s">
        <v>891</v>
      </c>
      <c r="F40" s="8" t="str">
        <f>IF(COUNTIF('Healthy (TIAB)'!A896:A1790, B40) &gt; 0, "Yes", "No")</f>
        <v>No</v>
      </c>
    </row>
    <row r="41" spans="1:6" ht="48" x14ac:dyDescent="0.2">
      <c r="A41" s="8">
        <v>2021</v>
      </c>
      <c r="B41" s="8">
        <v>34371972</v>
      </c>
      <c r="C41" s="9">
        <f>HYPERLINK(_xlfn.CONCAT("https://pubmed.ncbi.nlm.nih.gov/",B41), B41)</f>
        <v>34371972</v>
      </c>
      <c r="D41" s="10" t="s">
        <v>892</v>
      </c>
      <c r="E41" s="8" t="s">
        <v>893</v>
      </c>
      <c r="F41" s="8" t="str">
        <f>IF(COUNTIF('Healthy (TIAB)'!A899:A1793, B41) &gt; 0, "Yes", "No")</f>
        <v>No</v>
      </c>
    </row>
    <row r="42" spans="1:6" ht="48" x14ac:dyDescent="0.2">
      <c r="A42" s="8">
        <v>2021</v>
      </c>
      <c r="B42" s="8">
        <v>34156017</v>
      </c>
      <c r="C42" s="9">
        <f>HYPERLINK(_xlfn.CONCAT("https://pubmed.ncbi.nlm.nih.gov/",B42), B42)</f>
        <v>34156017</v>
      </c>
      <c r="D42" s="10" t="s">
        <v>894</v>
      </c>
      <c r="E42" s="8" t="s">
        <v>848</v>
      </c>
      <c r="F42" s="8" t="str">
        <f>IF(COUNTIF('Healthy (TIAB)'!A900:A1794, B42) &gt; 0, "Yes", "No")</f>
        <v>No</v>
      </c>
    </row>
    <row r="43" spans="1:6" ht="64" x14ac:dyDescent="0.2">
      <c r="A43" s="8">
        <v>2021</v>
      </c>
      <c r="B43" s="8">
        <v>34332788</v>
      </c>
      <c r="C43" s="9">
        <f>HYPERLINK(_xlfn.CONCAT("https://pubmed.ncbi.nlm.nih.gov/",B43), B43)</f>
        <v>34332788</v>
      </c>
      <c r="D43" s="10" t="s">
        <v>895</v>
      </c>
      <c r="E43" s="8" t="s">
        <v>851</v>
      </c>
      <c r="F43" s="8" t="str">
        <f>IF(COUNTIF('Healthy (TIAB)'!A901:A1795, B43) &gt; 0, "Yes", "No")</f>
        <v>No</v>
      </c>
    </row>
    <row r="44" spans="1:6" ht="48" x14ac:dyDescent="0.2">
      <c r="A44" s="8">
        <v>2021</v>
      </c>
      <c r="B44" s="8">
        <v>34293124</v>
      </c>
      <c r="C44" s="9">
        <f>HYPERLINK(_xlfn.CONCAT("https://pubmed.ncbi.nlm.nih.gov/",B44), B44)</f>
        <v>34293124</v>
      </c>
      <c r="D44" s="10" t="s">
        <v>896</v>
      </c>
      <c r="E44" s="8" t="s">
        <v>897</v>
      </c>
      <c r="F44" s="8" t="str">
        <f>IF(COUNTIF('Healthy (TIAB)'!A903:A1797, B44) &gt; 0, "Yes", "No")</f>
        <v>No</v>
      </c>
    </row>
    <row r="45" spans="1:6" ht="32" x14ac:dyDescent="0.2">
      <c r="A45" s="8">
        <v>2021</v>
      </c>
      <c r="B45" s="8">
        <v>34684329</v>
      </c>
      <c r="C45" s="9">
        <f>HYPERLINK(_xlfn.CONCAT("https://pubmed.ncbi.nlm.nih.gov/",B45), B45)</f>
        <v>34684329</v>
      </c>
      <c r="D45" s="10" t="s">
        <v>752</v>
      </c>
      <c r="E45" s="8" t="s">
        <v>845</v>
      </c>
      <c r="F45" s="8" t="str">
        <f>IF(COUNTIF('Healthy (TIAB)'!A904:A1798, B45) &gt; 0, "Yes", "No")</f>
        <v>No</v>
      </c>
    </row>
    <row r="46" spans="1:6" ht="48" x14ac:dyDescent="0.2">
      <c r="A46" s="8">
        <v>2021</v>
      </c>
      <c r="B46" s="8">
        <v>34202690</v>
      </c>
      <c r="C46" s="9">
        <f>HYPERLINK(_xlfn.CONCAT("https://pubmed.ncbi.nlm.nih.gov/",B46), B46)</f>
        <v>34202690</v>
      </c>
      <c r="D46" s="10" t="s">
        <v>898</v>
      </c>
      <c r="E46" s="8" t="s">
        <v>899</v>
      </c>
      <c r="F46" s="8" t="str">
        <f>IF(COUNTIF('Healthy (TIAB)'!A907:A1801, B46) &gt; 0, "Yes", "No")</f>
        <v>No</v>
      </c>
    </row>
    <row r="47" spans="1:6" ht="48" x14ac:dyDescent="0.2">
      <c r="A47" s="8">
        <v>2021</v>
      </c>
      <c r="B47" s="8">
        <v>33015732</v>
      </c>
      <c r="C47" s="9">
        <f>HYPERLINK(_xlfn.CONCAT("https://pubmed.ncbi.nlm.nih.gov/",B47), B47)</f>
        <v>33015732</v>
      </c>
      <c r="D47" s="10" t="s">
        <v>811</v>
      </c>
      <c r="E47" s="8" t="s">
        <v>1236</v>
      </c>
      <c r="F47" s="8" t="str">
        <f>IF(COUNTIF('Healthy (TIAB)'!A913:A1807, B47) &gt; 0, "Yes", "No")</f>
        <v>No</v>
      </c>
    </row>
    <row r="48" spans="1:6" ht="32" x14ac:dyDescent="0.2">
      <c r="A48" s="8">
        <v>2021</v>
      </c>
      <c r="B48" s="8">
        <v>34327207</v>
      </c>
      <c r="C48" s="9">
        <f>HYPERLINK(_xlfn.CONCAT("https://pubmed.ncbi.nlm.nih.gov/",B48), B48)</f>
        <v>34327207</v>
      </c>
      <c r="D48" s="10" t="s">
        <v>765</v>
      </c>
      <c r="E48" s="8" t="s">
        <v>845</v>
      </c>
      <c r="F48" s="8" t="str">
        <f>IF(COUNTIF('Healthy (TIAB)'!A914:A1808, B48) &gt; 0, "Yes", "No")</f>
        <v>No</v>
      </c>
    </row>
    <row r="49" spans="1:6" ht="32" x14ac:dyDescent="0.2">
      <c r="A49" s="8">
        <v>2021</v>
      </c>
      <c r="B49" s="8">
        <v>34940699</v>
      </c>
      <c r="C49" s="9">
        <f>HYPERLINK(_xlfn.CONCAT("https://pubmed.ncbi.nlm.nih.gov/",B49), B49)</f>
        <v>34940699</v>
      </c>
      <c r="D49" s="10" t="s">
        <v>748</v>
      </c>
      <c r="E49" s="8" t="s">
        <v>900</v>
      </c>
      <c r="F49" s="8" t="str">
        <f>IF(COUNTIF('Healthy (TIAB)'!A932:A1826, B49) &gt; 0, "Yes", "No")</f>
        <v>No</v>
      </c>
    </row>
    <row r="50" spans="1:6" ht="48" x14ac:dyDescent="0.2">
      <c r="A50" s="8">
        <v>2020</v>
      </c>
      <c r="B50" s="8">
        <v>31237134</v>
      </c>
      <c r="C50" s="9">
        <f>HYPERLINK(_xlfn.CONCAT("https://pubmed.ncbi.nlm.nih.gov/",B50), B50)</f>
        <v>31237134</v>
      </c>
      <c r="D50" s="10" t="s">
        <v>901</v>
      </c>
      <c r="E50" s="8" t="s">
        <v>902</v>
      </c>
      <c r="F50" s="8" t="str">
        <f>IF(COUNTIF('Healthy (TIAB)'!A93:A987, B50) &gt; 0, "Yes", "No")</f>
        <v>No</v>
      </c>
    </row>
    <row r="51" spans="1:6" ht="32" x14ac:dyDescent="0.2">
      <c r="A51" s="8">
        <v>2020</v>
      </c>
      <c r="B51" s="8">
        <v>30902738</v>
      </c>
      <c r="C51" s="9">
        <f>HYPERLINK(_xlfn.CONCAT("https://pubmed.ncbi.nlm.nih.gov/",B51), B51)</f>
        <v>30902738</v>
      </c>
      <c r="D51" s="10" t="s">
        <v>903</v>
      </c>
      <c r="E51" s="8" t="s">
        <v>845</v>
      </c>
      <c r="F51" s="8" t="str">
        <f>IF(COUNTIF('Healthy (TIAB)'!A527:A1421, B51) &gt; 0, "Yes", "No")</f>
        <v>No</v>
      </c>
    </row>
    <row r="52" spans="1:6" ht="32" x14ac:dyDescent="0.2">
      <c r="A52" s="8">
        <v>2020</v>
      </c>
      <c r="B52" s="8">
        <v>31554528</v>
      </c>
      <c r="C52" s="9">
        <f>HYPERLINK(_xlfn.CONCAT("https://pubmed.ncbi.nlm.nih.gov/",B52), B52)</f>
        <v>31554528</v>
      </c>
      <c r="D52" s="10" t="s">
        <v>904</v>
      </c>
      <c r="E52" s="8" t="s">
        <v>856</v>
      </c>
      <c r="F52" s="8" t="str">
        <f>IF(COUNTIF('Healthy (TIAB)'!A556:A1450, B52) &gt; 0, "Yes", "No")</f>
        <v>No</v>
      </c>
    </row>
    <row r="53" spans="1:6" ht="48" x14ac:dyDescent="0.2">
      <c r="A53" s="8">
        <v>2020</v>
      </c>
      <c r="B53" s="8">
        <v>30827722</v>
      </c>
      <c r="C53" s="9">
        <f>HYPERLINK(_xlfn.CONCAT("https://pubmed.ncbi.nlm.nih.gov/",B53), B53)</f>
        <v>30827722</v>
      </c>
      <c r="D53" s="10" t="s">
        <v>905</v>
      </c>
      <c r="E53" s="8" t="s">
        <v>845</v>
      </c>
      <c r="F53" s="8" t="str">
        <f>IF(COUNTIF('Healthy (TIAB)'!A680:A1574, B53) &gt; 0, "Yes", "No")</f>
        <v>No</v>
      </c>
    </row>
    <row r="54" spans="1:6" ht="32" x14ac:dyDescent="0.2">
      <c r="A54" s="8">
        <v>2020</v>
      </c>
      <c r="B54" s="8">
        <v>31290697</v>
      </c>
      <c r="C54" s="9">
        <f>HYPERLINK(_xlfn.CONCAT("https://pubmed.ncbi.nlm.nih.gov/",B54), B54)</f>
        <v>31290697</v>
      </c>
      <c r="D54" s="10" t="s">
        <v>906</v>
      </c>
      <c r="E54" s="8" t="s">
        <v>891</v>
      </c>
      <c r="F54" s="8" t="str">
        <f>IF(COUNTIF('Healthy (TIAB)'!A784:A1678, B54) &gt; 0, "Yes", "No")</f>
        <v>No</v>
      </c>
    </row>
    <row r="55" spans="1:6" ht="32" x14ac:dyDescent="0.2">
      <c r="A55" s="8">
        <v>2020</v>
      </c>
      <c r="B55" s="8">
        <v>31809985</v>
      </c>
      <c r="C55" s="9">
        <f>HYPERLINK(_xlfn.CONCAT("https://pubmed.ncbi.nlm.nih.gov/",B55), B55)</f>
        <v>31809985</v>
      </c>
      <c r="D55" s="10" t="s">
        <v>907</v>
      </c>
      <c r="E55" s="8" t="s">
        <v>851</v>
      </c>
      <c r="F55" s="8" t="str">
        <f>IF(COUNTIF('Healthy (TIAB)'!A815:A1709, B55) &gt; 0, "Yes", "No")</f>
        <v>No</v>
      </c>
    </row>
    <row r="56" spans="1:6" ht="32" x14ac:dyDescent="0.2">
      <c r="A56" s="8">
        <v>2020</v>
      </c>
      <c r="B56" s="8">
        <v>31784345</v>
      </c>
      <c r="C56" s="9">
        <f>HYPERLINK(_xlfn.CONCAT("https://pubmed.ncbi.nlm.nih.gov/",B56), B56)</f>
        <v>31784345</v>
      </c>
      <c r="D56" s="10" t="s">
        <v>457</v>
      </c>
      <c r="E56" s="8" t="s">
        <v>851</v>
      </c>
      <c r="F56" s="8" t="str">
        <f>IF(COUNTIF('Healthy (TIAB)'!A816:A1710, B56) &gt; 0, "Yes", "No")</f>
        <v>No</v>
      </c>
    </row>
    <row r="57" spans="1:6" ht="64" x14ac:dyDescent="0.2">
      <c r="A57" s="8">
        <v>2020</v>
      </c>
      <c r="B57" s="8">
        <v>32021349</v>
      </c>
      <c r="C57" s="9">
        <f>HYPERLINK(_xlfn.CONCAT("https://pubmed.ncbi.nlm.nih.gov/",B57), B57)</f>
        <v>32021349</v>
      </c>
      <c r="D57" s="10" t="s">
        <v>908</v>
      </c>
      <c r="E57" s="8" t="s">
        <v>845</v>
      </c>
      <c r="F57" s="8" t="str">
        <f>IF(COUNTIF('Healthy (TIAB)'!A818:A1712, B57) &gt; 0, "Yes", "No")</f>
        <v>No</v>
      </c>
    </row>
    <row r="58" spans="1:6" ht="48" x14ac:dyDescent="0.2">
      <c r="A58" s="8">
        <v>2020</v>
      </c>
      <c r="B58" s="8">
        <v>32014347</v>
      </c>
      <c r="C58" s="9">
        <f>HYPERLINK(_xlfn.CONCAT("https://pubmed.ncbi.nlm.nih.gov/",B58), B58)</f>
        <v>32014347</v>
      </c>
      <c r="D58" s="10" t="s">
        <v>909</v>
      </c>
      <c r="E58" s="8" t="s">
        <v>851</v>
      </c>
      <c r="F58" s="8" t="str">
        <f>IF(COUNTIF('Healthy (TIAB)'!A829:A1723, B58) &gt; 0, "Yes", "No")</f>
        <v>No</v>
      </c>
    </row>
    <row r="59" spans="1:6" ht="32" x14ac:dyDescent="0.2">
      <c r="A59" s="8">
        <v>2020</v>
      </c>
      <c r="B59" s="8">
        <v>31787562</v>
      </c>
      <c r="C59" s="9">
        <f>HYPERLINK(_xlfn.CONCAT("https://pubmed.ncbi.nlm.nih.gov/",B59), B59)</f>
        <v>31787562</v>
      </c>
      <c r="D59" s="10" t="s">
        <v>910</v>
      </c>
      <c r="E59" s="8" t="s">
        <v>845</v>
      </c>
      <c r="F59" s="8" t="str">
        <f>IF(COUNTIF('Healthy (TIAB)'!A831:A1725, B59) &gt; 0, "Yes", "No")</f>
        <v>No</v>
      </c>
    </row>
    <row r="60" spans="1:6" ht="48" x14ac:dyDescent="0.2">
      <c r="A60" s="8">
        <v>2020</v>
      </c>
      <c r="B60" s="8">
        <v>31543378</v>
      </c>
      <c r="C60" s="9">
        <f>HYPERLINK(_xlfn.CONCAT("https://pubmed.ncbi.nlm.nih.gov/",B60), B60)</f>
        <v>31543378</v>
      </c>
      <c r="D60" s="10" t="s">
        <v>911</v>
      </c>
      <c r="E60" s="8" t="s">
        <v>853</v>
      </c>
      <c r="F60" s="8" t="str">
        <f>IF(COUNTIF('Healthy (TIAB)'!A839:A1733, B60) &gt; 0, "Yes", "No")</f>
        <v>No</v>
      </c>
    </row>
    <row r="61" spans="1:6" ht="32" x14ac:dyDescent="0.2">
      <c r="A61" s="8">
        <v>2020</v>
      </c>
      <c r="B61" s="8">
        <v>32708396</v>
      </c>
      <c r="C61" s="9">
        <f>HYPERLINK(_xlfn.CONCAT("https://pubmed.ncbi.nlm.nih.gov/",B61), B61)</f>
        <v>32708396</v>
      </c>
      <c r="D61" s="10" t="s">
        <v>817</v>
      </c>
      <c r="E61" s="8" t="s">
        <v>845</v>
      </c>
      <c r="F61" s="8" t="str">
        <f>IF(COUNTIF('Healthy (TIAB)'!A848:A1742, B61) &gt; 0, "Yes", "No")</f>
        <v>Yes</v>
      </c>
    </row>
    <row r="62" spans="1:6" ht="48" x14ac:dyDescent="0.2">
      <c r="A62" s="8">
        <v>2020</v>
      </c>
      <c r="B62" s="8">
        <v>32167792</v>
      </c>
      <c r="C62" s="9">
        <f>HYPERLINK(_xlfn.CONCAT("https://pubmed.ncbi.nlm.nih.gov/",B62), B62)</f>
        <v>32167792</v>
      </c>
      <c r="D62" s="10" t="s">
        <v>912</v>
      </c>
      <c r="E62" s="8" t="s">
        <v>845</v>
      </c>
      <c r="F62" s="8" t="str">
        <f>IF(COUNTIF('Healthy (TIAB)'!A849:A1743, B62) &gt; 0, "Yes", "No")</f>
        <v>No</v>
      </c>
    </row>
    <row r="63" spans="1:6" ht="32" x14ac:dyDescent="0.2">
      <c r="A63" s="8">
        <v>2020</v>
      </c>
      <c r="B63" s="8">
        <v>32188593</v>
      </c>
      <c r="C63" s="9">
        <f>HYPERLINK(_xlfn.CONCAT("https://pubmed.ncbi.nlm.nih.gov/",B63), B63)</f>
        <v>32188593</v>
      </c>
      <c r="D63" s="10" t="s">
        <v>833</v>
      </c>
      <c r="E63" s="8" t="s">
        <v>851</v>
      </c>
      <c r="F63" s="8" t="str">
        <f>IF(COUNTIF('Healthy (TIAB)'!A850:A1744, B63) &gt; 0, "Yes", "No")</f>
        <v>Yes</v>
      </c>
    </row>
    <row r="64" spans="1:6" ht="32" x14ac:dyDescent="0.2">
      <c r="A64" s="8">
        <v>2020</v>
      </c>
      <c r="B64" s="8">
        <v>32967775</v>
      </c>
      <c r="C64" s="9">
        <f>HYPERLINK(_xlfn.CONCAT("https://pubmed.ncbi.nlm.nih.gov/",B64), B64)</f>
        <v>32967775</v>
      </c>
      <c r="D64" s="10" t="s">
        <v>913</v>
      </c>
      <c r="E64" s="8" t="s">
        <v>875</v>
      </c>
      <c r="F64" s="8" t="str">
        <f>IF(COUNTIF('Healthy (TIAB)'!A851:A1745, B64) &gt; 0, "Yes", "No")</f>
        <v>No</v>
      </c>
    </row>
    <row r="65" spans="1:6" ht="32" x14ac:dyDescent="0.2">
      <c r="A65" s="8">
        <v>2020</v>
      </c>
      <c r="B65" s="8">
        <v>33374554</v>
      </c>
      <c r="C65" s="9">
        <f>HYPERLINK(_xlfn.CONCAT("https://pubmed.ncbi.nlm.nih.gov/",B65), B65)</f>
        <v>33374554</v>
      </c>
      <c r="D65" s="10" t="s">
        <v>914</v>
      </c>
      <c r="E65" s="8" t="s">
        <v>845</v>
      </c>
      <c r="F65" s="8" t="str">
        <f>IF(COUNTIF('Healthy (TIAB)'!A852:A1746, B65) &gt; 0, "Yes", "No")</f>
        <v>No</v>
      </c>
    </row>
    <row r="66" spans="1:6" ht="48" x14ac:dyDescent="0.2">
      <c r="A66" s="8">
        <v>2020</v>
      </c>
      <c r="B66" s="8">
        <v>33147705</v>
      </c>
      <c r="C66" s="9">
        <f>HYPERLINK(_xlfn.CONCAT("https://pubmed.ncbi.nlm.nih.gov/",B66), B66)</f>
        <v>33147705</v>
      </c>
      <c r="D66" s="10" t="s">
        <v>915</v>
      </c>
      <c r="E66" s="8" t="s">
        <v>853</v>
      </c>
      <c r="F66" s="8" t="str">
        <f>IF(COUNTIF('Healthy (TIAB)'!A853:A1747, B66) &gt; 0, "Yes", "No")</f>
        <v>No</v>
      </c>
    </row>
    <row r="67" spans="1:6" ht="48" x14ac:dyDescent="0.2">
      <c r="A67" s="8">
        <v>2020</v>
      </c>
      <c r="B67" s="8">
        <v>32054543</v>
      </c>
      <c r="C67" s="9">
        <f>HYPERLINK(_xlfn.CONCAT("https://pubmed.ncbi.nlm.nih.gov/",B67), B67)</f>
        <v>32054543</v>
      </c>
      <c r="D67" s="10" t="s">
        <v>916</v>
      </c>
      <c r="E67" s="8" t="s">
        <v>845</v>
      </c>
      <c r="F67" s="8" t="str">
        <f>IF(COUNTIF('Healthy (TIAB)'!A854:A1748, B67) &gt; 0, "Yes", "No")</f>
        <v>No</v>
      </c>
    </row>
    <row r="68" spans="1:6" ht="48" x14ac:dyDescent="0.2">
      <c r="A68" s="8">
        <v>2020</v>
      </c>
      <c r="B68" s="8">
        <v>33266447</v>
      </c>
      <c r="C68" s="9">
        <f>HYPERLINK(_xlfn.CONCAT("https://pubmed.ncbi.nlm.nih.gov/",B68), B68)</f>
        <v>33266447</v>
      </c>
      <c r="D68" s="10" t="s">
        <v>1735</v>
      </c>
      <c r="E68" s="8" t="s">
        <v>878</v>
      </c>
      <c r="F68" s="8" t="str">
        <f>IF(COUNTIF('Healthy (TIAB)'!A855:A1749, B68) &gt; 0, "Yes", "No")</f>
        <v>No</v>
      </c>
    </row>
    <row r="69" spans="1:6" ht="48" x14ac:dyDescent="0.2">
      <c r="A69" s="8">
        <v>2020</v>
      </c>
      <c r="B69" s="8">
        <v>32636128</v>
      </c>
      <c r="C69" s="9">
        <f>HYPERLINK(_xlfn.CONCAT("https://pubmed.ncbi.nlm.nih.gov/",B69), B69)</f>
        <v>32636128</v>
      </c>
      <c r="D69" s="10" t="s">
        <v>917</v>
      </c>
      <c r="E69" s="8" t="s">
        <v>853</v>
      </c>
      <c r="F69" s="8" t="str">
        <f>IF(COUNTIF('Healthy (TIAB)'!A856:A1750, B69) &gt; 0, "Yes", "No")</f>
        <v>No</v>
      </c>
    </row>
    <row r="70" spans="1:6" ht="32" x14ac:dyDescent="0.2">
      <c r="A70" s="8">
        <v>2020</v>
      </c>
      <c r="B70" s="8">
        <v>33176827</v>
      </c>
      <c r="C70" s="9">
        <f>HYPERLINK(_xlfn.CONCAT("https://pubmed.ncbi.nlm.nih.gov/",B70), B70)</f>
        <v>33176827</v>
      </c>
      <c r="D70" s="10" t="s">
        <v>1699</v>
      </c>
      <c r="E70" s="8" t="s">
        <v>851</v>
      </c>
      <c r="F70" s="8" t="str">
        <f>IF(COUNTIF('Healthy (TIAB)'!A857:A1751, B70) &gt; 0, "Yes", "No")</f>
        <v>No</v>
      </c>
    </row>
    <row r="71" spans="1:6" ht="48" x14ac:dyDescent="0.2">
      <c r="A71" s="8">
        <v>2020</v>
      </c>
      <c r="B71" s="8">
        <v>32962964</v>
      </c>
      <c r="C71" s="9">
        <f>HYPERLINK(_xlfn.CONCAT("https://pubmed.ncbi.nlm.nih.gov/",B71), B71)</f>
        <v>32962964</v>
      </c>
      <c r="D71" s="10" t="s">
        <v>918</v>
      </c>
      <c r="E71" s="8" t="s">
        <v>853</v>
      </c>
      <c r="F71" s="8" t="str">
        <f>IF(COUNTIF('Healthy (TIAB)'!A858:A1752, B71) &gt; 0, "Yes", "No")</f>
        <v>No</v>
      </c>
    </row>
    <row r="72" spans="1:6" ht="48" x14ac:dyDescent="0.2">
      <c r="A72" s="8">
        <v>2020</v>
      </c>
      <c r="B72" s="8">
        <v>32380746</v>
      </c>
      <c r="C72" s="9">
        <f>HYPERLINK(_xlfn.CONCAT("https://pubmed.ncbi.nlm.nih.gov/",B72), B72)</f>
        <v>32380746</v>
      </c>
      <c r="D72" s="10" t="s">
        <v>919</v>
      </c>
      <c r="E72" s="8" t="s">
        <v>845</v>
      </c>
      <c r="F72" s="8" t="str">
        <f>IF(COUNTIF('Healthy (TIAB)'!A859:A1753, B72) &gt; 0, "Yes", "No")</f>
        <v>No</v>
      </c>
    </row>
    <row r="73" spans="1:6" ht="32" x14ac:dyDescent="0.2">
      <c r="A73" s="8">
        <v>2020</v>
      </c>
      <c r="B73" s="8">
        <v>32805740</v>
      </c>
      <c r="C73" s="9">
        <f>HYPERLINK(_xlfn.CONCAT("https://pubmed.ncbi.nlm.nih.gov/",B73), B73)</f>
        <v>32805740</v>
      </c>
      <c r="D73" s="10" t="s">
        <v>920</v>
      </c>
      <c r="E73" s="8" t="s">
        <v>851</v>
      </c>
      <c r="F73" s="8" t="str">
        <f>IF(COUNTIF('Healthy (TIAB)'!A860:A1754, B73) &gt; 0, "Yes", "No")</f>
        <v>No</v>
      </c>
    </row>
    <row r="74" spans="1:6" ht="48" x14ac:dyDescent="0.2">
      <c r="A74" s="8">
        <v>2020</v>
      </c>
      <c r="B74" s="8">
        <v>32779505</v>
      </c>
      <c r="C74" s="9">
        <f>HYPERLINK(_xlfn.CONCAT("https://pubmed.ncbi.nlm.nih.gov/",B74), B74)</f>
        <v>32779505</v>
      </c>
      <c r="D74" s="10" t="s">
        <v>922</v>
      </c>
      <c r="E74" s="8" t="s">
        <v>893</v>
      </c>
      <c r="F74" s="8" t="str">
        <f>IF(COUNTIF('Healthy (TIAB)'!A861:A1755, B74) &gt; 0, "Yes", "No")</f>
        <v>No</v>
      </c>
    </row>
    <row r="75" spans="1:6" ht="16" x14ac:dyDescent="0.2">
      <c r="A75" s="8">
        <v>2020</v>
      </c>
      <c r="B75" s="8">
        <v>32563863</v>
      </c>
      <c r="C75" s="9">
        <f>HYPERLINK(_xlfn.CONCAT("https://pubmed.ncbi.nlm.nih.gov/",B75), B75)</f>
        <v>32563863</v>
      </c>
      <c r="D75" s="10" t="s">
        <v>923</v>
      </c>
      <c r="E75" s="8" t="s">
        <v>845</v>
      </c>
      <c r="F75" s="8" t="str">
        <f>IF(COUNTIF('Healthy (TIAB)'!A863:A1757, B75) &gt; 0, "Yes", "No")</f>
        <v>No</v>
      </c>
    </row>
    <row r="76" spans="1:6" ht="48" x14ac:dyDescent="0.2">
      <c r="A76" s="8">
        <v>2020</v>
      </c>
      <c r="B76" s="8">
        <v>32861211</v>
      </c>
      <c r="C76" s="9">
        <f>HYPERLINK(_xlfn.CONCAT("https://pubmed.ncbi.nlm.nih.gov/",B76), B76)</f>
        <v>32861211</v>
      </c>
      <c r="D76" s="10" t="s">
        <v>924</v>
      </c>
      <c r="E76" s="8" t="s">
        <v>853</v>
      </c>
      <c r="F76" s="8" t="str">
        <f>IF(COUNTIF('Healthy (TIAB)'!A864:A1758, B76) &gt; 0, "Yes", "No")</f>
        <v>No</v>
      </c>
    </row>
    <row r="77" spans="1:6" ht="32" x14ac:dyDescent="0.2">
      <c r="A77" s="8">
        <v>2020</v>
      </c>
      <c r="B77" s="8">
        <v>32860032</v>
      </c>
      <c r="C77" s="9">
        <f>HYPERLINK(_xlfn.CONCAT("https://pubmed.ncbi.nlm.nih.gov/",B77), B77)</f>
        <v>32860032</v>
      </c>
      <c r="D77" s="10" t="s">
        <v>925</v>
      </c>
      <c r="E77" s="8" t="s">
        <v>926</v>
      </c>
      <c r="F77" s="8" t="str">
        <f>IF(COUNTIF('Healthy (TIAB)'!A865:A1759, B77) &gt; 0, "Yes", "No")</f>
        <v>No</v>
      </c>
    </row>
    <row r="78" spans="1:6" ht="48" x14ac:dyDescent="0.2">
      <c r="A78" s="8">
        <v>2020</v>
      </c>
      <c r="B78" s="8">
        <v>32488098</v>
      </c>
      <c r="C78" s="9">
        <f>HYPERLINK(_xlfn.CONCAT("https://pubmed.ncbi.nlm.nih.gov/",B78), B78)</f>
        <v>32488098</v>
      </c>
      <c r="D78" s="10" t="s">
        <v>928</v>
      </c>
      <c r="E78" s="8" t="s">
        <v>845</v>
      </c>
      <c r="F78" s="8" t="str">
        <f>IF(COUNTIF('Healthy (TIAB)'!A867:A1761, B78) &gt; 0, "Yes", "No")</f>
        <v>No</v>
      </c>
    </row>
    <row r="79" spans="1:6" ht="48" x14ac:dyDescent="0.2">
      <c r="A79" s="8">
        <v>2020</v>
      </c>
      <c r="B79" s="8">
        <v>32585837</v>
      </c>
      <c r="C79" s="9">
        <f>HYPERLINK(_xlfn.CONCAT("https://pubmed.ncbi.nlm.nih.gov/",B79), B79)</f>
        <v>32585837</v>
      </c>
      <c r="D79" s="10" t="s">
        <v>929</v>
      </c>
      <c r="E79" s="8" t="s">
        <v>845</v>
      </c>
      <c r="F79" s="8" t="str">
        <f>IF(COUNTIF('Healthy (TIAB)'!A869:A1763, B79) &gt; 0, "Yes", "No")</f>
        <v>No</v>
      </c>
    </row>
    <row r="80" spans="1:6" ht="48" x14ac:dyDescent="0.2">
      <c r="A80" s="8">
        <v>2020</v>
      </c>
      <c r="B80" s="8">
        <v>32759543</v>
      </c>
      <c r="C80" s="9">
        <f>HYPERLINK(_xlfn.CONCAT("https://pubmed.ncbi.nlm.nih.gov/",B80), B80)</f>
        <v>32759543</v>
      </c>
      <c r="D80" s="10" t="s">
        <v>930</v>
      </c>
      <c r="E80" s="8" t="s">
        <v>848</v>
      </c>
      <c r="F80" s="8" t="str">
        <f>IF(COUNTIF('Healthy (TIAB)'!A871:A1765, B80) &gt; 0, "Yes", "No")</f>
        <v>No</v>
      </c>
    </row>
    <row r="81" spans="1:6" ht="48" x14ac:dyDescent="0.2">
      <c r="A81" s="8">
        <v>2020</v>
      </c>
      <c r="B81" s="8">
        <v>33190147</v>
      </c>
      <c r="C81" s="9">
        <f>HYPERLINK(_xlfn.CONCAT("https://pubmed.ncbi.nlm.nih.gov/",B81), B81)</f>
        <v>33190147</v>
      </c>
      <c r="D81" s="10" t="s">
        <v>931</v>
      </c>
      <c r="E81" s="8" t="s">
        <v>932</v>
      </c>
      <c r="F81" s="8" t="str">
        <f>IF(COUNTIF('Healthy (TIAB)'!A872:A1766, B81) &gt; 0, "Yes", "No")</f>
        <v>No</v>
      </c>
    </row>
    <row r="82" spans="1:6" ht="48" x14ac:dyDescent="0.2">
      <c r="A82" s="8">
        <v>2020</v>
      </c>
      <c r="B82" s="8">
        <v>33050072</v>
      </c>
      <c r="C82" s="9">
        <f>HYPERLINK(_xlfn.CONCAT("https://pubmed.ncbi.nlm.nih.gov/",B82), B82)</f>
        <v>33050072</v>
      </c>
      <c r="D82" s="10" t="s">
        <v>805</v>
      </c>
      <c r="E82" s="8" t="s">
        <v>845</v>
      </c>
      <c r="F82" s="8" t="str">
        <f>IF(COUNTIF('Healthy (TIAB)'!A874:A1768, B82) &gt; 0, "Yes", "No")</f>
        <v>No</v>
      </c>
    </row>
    <row r="83" spans="1:6" ht="32" x14ac:dyDescent="0.2">
      <c r="A83" s="8">
        <v>2020</v>
      </c>
      <c r="B83" s="8">
        <v>33019398</v>
      </c>
      <c r="C83" s="9">
        <f>HYPERLINK(_xlfn.CONCAT("https://pubmed.ncbi.nlm.nih.gov/",B83), B83)</f>
        <v>33019398</v>
      </c>
      <c r="D83" s="10" t="s">
        <v>933</v>
      </c>
      <c r="E83" s="8" t="s">
        <v>856</v>
      </c>
      <c r="F83" s="8" t="str">
        <f>IF(COUNTIF('Healthy (TIAB)'!A876:A1770, B83) &gt; 0, "Yes", "No")</f>
        <v>No</v>
      </c>
    </row>
    <row r="84" spans="1:6" ht="32" x14ac:dyDescent="0.2">
      <c r="A84" s="8">
        <v>2020</v>
      </c>
      <c r="B84" s="8">
        <v>32805184</v>
      </c>
      <c r="C84" s="9">
        <f>HYPERLINK(_xlfn.CONCAT("https://pubmed.ncbi.nlm.nih.gov/",B84), B84)</f>
        <v>32805184</v>
      </c>
      <c r="D84" s="10" t="s">
        <v>934</v>
      </c>
      <c r="E84" s="8" t="s">
        <v>848</v>
      </c>
      <c r="F84" s="8" t="str">
        <f>IF(COUNTIF('Healthy (TIAB)'!A877:A1771, B84) &gt; 0, "Yes", "No")</f>
        <v>No</v>
      </c>
    </row>
    <row r="85" spans="1:6" ht="32" x14ac:dyDescent="0.2">
      <c r="A85" s="8">
        <v>2020</v>
      </c>
      <c r="B85" s="8">
        <v>32785021</v>
      </c>
      <c r="C85" s="9">
        <f>HYPERLINK(_xlfn.CONCAT("https://pubmed.ncbi.nlm.nih.gov/",B85), B85)</f>
        <v>32785021</v>
      </c>
      <c r="D85" s="10" t="s">
        <v>935</v>
      </c>
      <c r="E85" s="8" t="s">
        <v>936</v>
      </c>
      <c r="F85" s="8" t="str">
        <f>IF(COUNTIF('Healthy (TIAB)'!A879:A1773, B85) &gt; 0, "Yes", "No")</f>
        <v>No</v>
      </c>
    </row>
    <row r="86" spans="1:6" ht="48" x14ac:dyDescent="0.2">
      <c r="A86" s="8">
        <v>2020</v>
      </c>
      <c r="B86" s="8">
        <v>32281579</v>
      </c>
      <c r="C86" s="9">
        <f>HYPERLINK(_xlfn.CONCAT("https://pubmed.ncbi.nlm.nih.gov/",B86), B86)</f>
        <v>32281579</v>
      </c>
      <c r="D86" s="10" t="s">
        <v>937</v>
      </c>
      <c r="E86" s="8" t="s">
        <v>938</v>
      </c>
      <c r="F86" s="8" t="str">
        <f>IF(COUNTIF('Healthy (TIAB)'!A880:A1774, B86) &gt; 0, "Yes", "No")</f>
        <v>No</v>
      </c>
    </row>
    <row r="87" spans="1:6" ht="32" x14ac:dyDescent="0.2">
      <c r="A87" s="8">
        <v>2020</v>
      </c>
      <c r="B87" s="8">
        <v>32902644</v>
      </c>
      <c r="C87" s="9">
        <f>HYPERLINK(_xlfn.CONCAT("https://pubmed.ncbi.nlm.nih.gov/",B87), B87)</f>
        <v>32902644</v>
      </c>
      <c r="D87" s="10" t="s">
        <v>1700</v>
      </c>
      <c r="E87" s="8" t="s">
        <v>869</v>
      </c>
      <c r="F87" s="8" t="str">
        <f>IF(COUNTIF('Healthy (TIAB)'!A883:A1777, B87) &gt; 0, "Yes", "No")</f>
        <v>No</v>
      </c>
    </row>
    <row r="88" spans="1:6" ht="32" x14ac:dyDescent="0.2">
      <c r="A88" s="8">
        <v>2020</v>
      </c>
      <c r="B88" s="8">
        <v>32566179</v>
      </c>
      <c r="C88" s="9">
        <f>HYPERLINK(_xlfn.CONCAT("https://pubmed.ncbi.nlm.nih.gov/",B88), B88)</f>
        <v>32566179</v>
      </c>
      <c r="D88" s="10" t="s">
        <v>1701</v>
      </c>
      <c r="E88" s="8" t="s">
        <v>1242</v>
      </c>
      <c r="F88" s="8" t="str">
        <f>IF(COUNTIF('Healthy (TIAB)'!A884:A1778, B88) &gt; 0, "Yes", "No")</f>
        <v>No</v>
      </c>
    </row>
    <row r="89" spans="1:6" ht="32" x14ac:dyDescent="0.2">
      <c r="A89" s="8">
        <v>2020</v>
      </c>
      <c r="B89" s="8">
        <v>32127335</v>
      </c>
      <c r="C89" s="9">
        <f>HYPERLINK(_xlfn.CONCAT("https://pubmed.ncbi.nlm.nih.gov/",B89), B89)</f>
        <v>32127335</v>
      </c>
      <c r="D89" s="10" t="s">
        <v>939</v>
      </c>
      <c r="E89" s="8" t="s">
        <v>893</v>
      </c>
      <c r="F89" s="8" t="str">
        <f>IF(COUNTIF('Healthy (TIAB)'!A890:A1784, B89) &gt; 0, "Yes", "No")</f>
        <v>No</v>
      </c>
    </row>
    <row r="90" spans="1:6" ht="48" x14ac:dyDescent="0.2">
      <c r="A90" s="8">
        <v>2020</v>
      </c>
      <c r="B90" s="8">
        <v>32473640</v>
      </c>
      <c r="C90" s="9">
        <f>HYPERLINK(_xlfn.CONCAT("https://pubmed.ncbi.nlm.nih.gov/",B90), B90)</f>
        <v>32473640</v>
      </c>
      <c r="D90" s="10" t="s">
        <v>940</v>
      </c>
      <c r="E90" s="8" t="s">
        <v>899</v>
      </c>
      <c r="F90" s="8" t="str">
        <f>IF(COUNTIF('Healthy (TIAB)'!A898:A1792, B90) &gt; 0, "Yes", "No")</f>
        <v>No</v>
      </c>
    </row>
    <row r="91" spans="1:6" ht="32" x14ac:dyDescent="0.2">
      <c r="A91" s="8">
        <v>2019</v>
      </c>
      <c r="B91" s="8">
        <v>30662277</v>
      </c>
      <c r="C91" s="9">
        <f>HYPERLINK(_xlfn.CONCAT("https://pubmed.ncbi.nlm.nih.gov/",B91), B91)</f>
        <v>30662277</v>
      </c>
      <c r="D91" s="10" t="s">
        <v>941</v>
      </c>
      <c r="E91" s="8" t="s">
        <v>856</v>
      </c>
      <c r="F91" s="8" t="str">
        <f>IF(COUNTIF('Healthy (TIAB)'!A2:A896, B91) &gt; 0, "Yes", "No")</f>
        <v>No</v>
      </c>
    </row>
    <row r="92" spans="1:6" ht="48" x14ac:dyDescent="0.2">
      <c r="A92" s="8">
        <v>2019</v>
      </c>
      <c r="B92" s="8">
        <v>31277790</v>
      </c>
      <c r="C92" s="9">
        <f>HYPERLINK(_xlfn.CONCAT("https://pubmed.ncbi.nlm.nih.gov/",B92), B92)</f>
        <v>31277790</v>
      </c>
      <c r="D92" s="10" t="s">
        <v>942</v>
      </c>
      <c r="E92" s="8" t="s">
        <v>943</v>
      </c>
      <c r="F92" s="8" t="str">
        <f>IF(COUNTIF('Healthy (TIAB)'!A48:A942, B92) &gt; 0, "Yes", "No")</f>
        <v>No</v>
      </c>
    </row>
    <row r="93" spans="1:6" ht="48" x14ac:dyDescent="0.2">
      <c r="A93" s="8">
        <v>2019</v>
      </c>
      <c r="B93" s="8">
        <v>31007691</v>
      </c>
      <c r="C93" s="9">
        <f>HYPERLINK(_xlfn.CONCAT("https://pubmed.ncbi.nlm.nih.gov/",B93), B93)</f>
        <v>31007691</v>
      </c>
      <c r="D93" s="10" t="s">
        <v>944</v>
      </c>
      <c r="E93" s="8" t="s">
        <v>845</v>
      </c>
      <c r="F93" s="8" t="str">
        <f>IF(COUNTIF('Healthy (TIAB)'!A51:A945, B93) &gt; 0, "Yes", "No")</f>
        <v>No</v>
      </c>
    </row>
    <row r="94" spans="1:6" ht="32" x14ac:dyDescent="0.2">
      <c r="A94" s="8">
        <v>2019</v>
      </c>
      <c r="B94" s="8">
        <v>30143885</v>
      </c>
      <c r="C94" s="9">
        <f>HYPERLINK(_xlfn.CONCAT("https://pubmed.ncbi.nlm.nih.gov/",B94), B94)</f>
        <v>30143885</v>
      </c>
      <c r="D94" s="10" t="s">
        <v>945</v>
      </c>
      <c r="E94" s="8" t="s">
        <v>853</v>
      </c>
      <c r="F94" s="8" t="str">
        <f>IF(COUNTIF('Healthy (TIAB)'!A68:A962, B94) &gt; 0, "Yes", "No")</f>
        <v>No</v>
      </c>
    </row>
    <row r="95" spans="1:6" ht="32" x14ac:dyDescent="0.2">
      <c r="A95" s="8">
        <v>2019</v>
      </c>
      <c r="B95" s="8">
        <v>30839013</v>
      </c>
      <c r="C95" s="9">
        <f>HYPERLINK(_xlfn.CONCAT("https://pubmed.ncbi.nlm.nih.gov/",B95), B95)</f>
        <v>30839013</v>
      </c>
      <c r="D95" s="10" t="s">
        <v>946</v>
      </c>
      <c r="E95" s="8" t="s">
        <v>845</v>
      </c>
      <c r="F95" s="8" t="str">
        <f>IF(COUNTIF('Healthy (TIAB)'!A297:A1191, B95) &gt; 0, "Yes", "No")</f>
        <v>No</v>
      </c>
    </row>
    <row r="96" spans="1:6" ht="32" x14ac:dyDescent="0.2">
      <c r="A96" s="8">
        <v>2019</v>
      </c>
      <c r="B96" s="8">
        <v>31249227</v>
      </c>
      <c r="C96" s="9">
        <f>HYPERLINK(_xlfn.CONCAT("https://pubmed.ncbi.nlm.nih.gov/",B96), B96)</f>
        <v>31249227</v>
      </c>
      <c r="D96" s="10" t="s">
        <v>947</v>
      </c>
      <c r="E96" s="8" t="s">
        <v>856</v>
      </c>
      <c r="F96" s="8" t="str">
        <f>IF(COUNTIF('Healthy (TIAB)'!A412:A1306, B96) &gt; 0, "Yes", "No")</f>
        <v>No</v>
      </c>
    </row>
    <row r="97" spans="1:6" ht="32" x14ac:dyDescent="0.2">
      <c r="A97" s="8">
        <v>2019</v>
      </c>
      <c r="B97" s="8">
        <v>31006728</v>
      </c>
      <c r="C97" s="9">
        <f>HYPERLINK(_xlfn.CONCAT("https://pubmed.ncbi.nlm.nih.gov/",B97), B97)</f>
        <v>31006728</v>
      </c>
      <c r="D97" s="10" t="s">
        <v>948</v>
      </c>
      <c r="E97" s="8" t="s">
        <v>949</v>
      </c>
      <c r="F97" s="8" t="str">
        <f>IF(COUNTIF('Healthy (TIAB)'!A450:A1344, B97) &gt; 0, "Yes", "No")</f>
        <v>No</v>
      </c>
    </row>
    <row r="98" spans="1:6" ht="32" x14ac:dyDescent="0.2">
      <c r="A98" s="8">
        <v>2019</v>
      </c>
      <c r="B98" s="8">
        <v>30854986</v>
      </c>
      <c r="C98" s="9">
        <f>HYPERLINK(_xlfn.CONCAT("https://pubmed.ncbi.nlm.nih.gov/",B98), B98)</f>
        <v>30854986</v>
      </c>
      <c r="D98" s="10" t="s">
        <v>950</v>
      </c>
      <c r="E98" s="8" t="s">
        <v>951</v>
      </c>
      <c r="F98" s="8" t="str">
        <f>IF(COUNTIF('Healthy (TIAB)'!A472:A1366, B98) &gt; 0, "Yes", "No")</f>
        <v>No</v>
      </c>
    </row>
    <row r="99" spans="1:6" ht="32" x14ac:dyDescent="0.2">
      <c r="A99" s="8">
        <v>2019</v>
      </c>
      <c r="B99" s="8">
        <v>31595295</v>
      </c>
      <c r="C99" s="9">
        <f>HYPERLINK(_xlfn.CONCAT("https://pubmed.ncbi.nlm.nih.gov/",B99), B99)</f>
        <v>31595295</v>
      </c>
      <c r="D99" s="10" t="s">
        <v>459</v>
      </c>
      <c r="E99" s="8" t="s">
        <v>845</v>
      </c>
      <c r="F99" s="8" t="str">
        <f>IF(COUNTIF('Healthy (TIAB)'!A533:A1427, B99) &gt; 0, "Yes", "No")</f>
        <v>No</v>
      </c>
    </row>
    <row r="100" spans="1:6" ht="32" x14ac:dyDescent="0.2">
      <c r="A100" s="8">
        <v>2019</v>
      </c>
      <c r="B100" s="8">
        <v>31543373</v>
      </c>
      <c r="C100" s="9">
        <f>HYPERLINK(_xlfn.CONCAT("https://pubmed.ncbi.nlm.nih.gov/",B100), B100)</f>
        <v>31543373</v>
      </c>
      <c r="D100" s="10" t="s">
        <v>952</v>
      </c>
      <c r="E100" s="8" t="s">
        <v>856</v>
      </c>
      <c r="F100" s="8" t="str">
        <f>IF(COUNTIF('Healthy (TIAB)'!A540:A1434, B100) &gt; 0, "Yes", "No")</f>
        <v>No</v>
      </c>
    </row>
    <row r="101" spans="1:6" ht="48" x14ac:dyDescent="0.2">
      <c r="A101" s="8">
        <v>2019</v>
      </c>
      <c r="B101" s="8">
        <v>30513433</v>
      </c>
      <c r="C101" s="9">
        <f>HYPERLINK(_xlfn.CONCAT("https://pubmed.ncbi.nlm.nih.gov/",B101), B101)</f>
        <v>30513433</v>
      </c>
      <c r="D101" s="10" t="s">
        <v>1676</v>
      </c>
      <c r="E101" s="8" t="s">
        <v>845</v>
      </c>
      <c r="F101" s="8" t="str">
        <f>IF(COUNTIF('Healthy (TIAB)'!A571:A1465, B101) &gt; 0, "Yes", "No")</f>
        <v>No</v>
      </c>
    </row>
    <row r="102" spans="1:6" ht="32" x14ac:dyDescent="0.2">
      <c r="A102" s="8">
        <v>2019</v>
      </c>
      <c r="B102" s="8">
        <v>30584220</v>
      </c>
      <c r="C102" s="9">
        <f>HYPERLINK(_xlfn.CONCAT("https://pubmed.ncbi.nlm.nih.gov/",B102), B102)</f>
        <v>30584220</v>
      </c>
      <c r="D102" s="10" t="s">
        <v>953</v>
      </c>
      <c r="E102" s="8" t="s">
        <v>845</v>
      </c>
      <c r="F102" s="8" t="str">
        <f>IF(COUNTIF('Healthy (TIAB)'!A584:A1478, B102) &gt; 0, "Yes", "No")</f>
        <v>No</v>
      </c>
    </row>
    <row r="103" spans="1:6" ht="32" x14ac:dyDescent="0.2">
      <c r="A103" s="8">
        <v>2019</v>
      </c>
      <c r="B103" s="8">
        <v>30519766</v>
      </c>
      <c r="C103" s="9">
        <f>HYPERLINK(_xlfn.CONCAT("https://pubmed.ncbi.nlm.nih.gov/",B103), B103)</f>
        <v>30519766</v>
      </c>
      <c r="D103" s="10" t="s">
        <v>1681</v>
      </c>
      <c r="E103" s="8" t="s">
        <v>845</v>
      </c>
      <c r="F103" s="8" t="str">
        <f>IF(COUNTIF('Healthy (TIAB)'!A612:A1506, B103) &gt; 0, "Yes", "No")</f>
        <v>No</v>
      </c>
    </row>
    <row r="104" spans="1:6" ht="32" x14ac:dyDescent="0.2">
      <c r="A104" s="8">
        <v>2019</v>
      </c>
      <c r="B104" s="8">
        <v>31271554</v>
      </c>
      <c r="C104" s="9">
        <f>HYPERLINK(_xlfn.CONCAT("https://pubmed.ncbi.nlm.nih.gov/",B104), B104)</f>
        <v>31271554</v>
      </c>
      <c r="D104" s="10" t="s">
        <v>1682</v>
      </c>
      <c r="E104" s="8" t="s">
        <v>845</v>
      </c>
      <c r="F104" s="8" t="str">
        <f>IF(COUNTIF('Healthy (TIAB)'!A613:A1507, B104) &gt; 0, "Yes", "No")</f>
        <v>No</v>
      </c>
    </row>
    <row r="105" spans="1:6" ht="16" x14ac:dyDescent="0.2">
      <c r="A105" s="8">
        <v>2019</v>
      </c>
      <c r="B105" s="8">
        <v>29794409</v>
      </c>
      <c r="C105" s="9">
        <f>HYPERLINK(_xlfn.CONCAT("https://pubmed.ncbi.nlm.nih.gov/",B105), B105)</f>
        <v>29794409</v>
      </c>
      <c r="D105" s="10" t="s">
        <v>954</v>
      </c>
      <c r="E105" s="8" t="s">
        <v>848</v>
      </c>
      <c r="F105" s="8" t="str">
        <f>IF(COUNTIF('Healthy (TIAB)'!A621:A1515, B105) &gt; 0, "Yes", "No")</f>
        <v>No</v>
      </c>
    </row>
    <row r="106" spans="1:6" ht="48" x14ac:dyDescent="0.2">
      <c r="A106" s="8">
        <v>2019</v>
      </c>
      <c r="B106" s="8">
        <v>30900815</v>
      </c>
      <c r="C106" s="9">
        <f>HYPERLINK(_xlfn.CONCAT("https://pubmed.ncbi.nlm.nih.gov/",B106), B106)</f>
        <v>30900815</v>
      </c>
      <c r="D106" s="10" t="s">
        <v>955</v>
      </c>
      <c r="E106" s="8" t="s">
        <v>845</v>
      </c>
      <c r="F106" s="8" t="str">
        <f>IF(COUNTIF('Healthy (TIAB)'!A638:A1532, B106) &gt; 0, "Yes", "No")</f>
        <v>No</v>
      </c>
    </row>
    <row r="107" spans="1:6" ht="48" x14ac:dyDescent="0.2">
      <c r="A107" s="8">
        <v>2019</v>
      </c>
      <c r="B107" s="8">
        <v>29725824</v>
      </c>
      <c r="C107" s="9">
        <f>HYPERLINK(_xlfn.CONCAT("https://pubmed.ncbi.nlm.nih.gov/",B107), B107)</f>
        <v>29725824</v>
      </c>
      <c r="D107" s="10" t="s">
        <v>489</v>
      </c>
      <c r="E107" s="8" t="s">
        <v>897</v>
      </c>
      <c r="F107" s="8" t="str">
        <f>IF(COUNTIF('Healthy (TIAB)'!A669:A1563, B107) &gt; 0, "Yes", "No")</f>
        <v>No</v>
      </c>
    </row>
    <row r="108" spans="1:6" ht="48" x14ac:dyDescent="0.2">
      <c r="A108" s="8">
        <v>2019</v>
      </c>
      <c r="B108" s="8">
        <v>31192682</v>
      </c>
      <c r="C108" s="9">
        <f>HYPERLINK(_xlfn.CONCAT("https://pubmed.ncbi.nlm.nih.gov/",B108), B108)</f>
        <v>31192682</v>
      </c>
      <c r="D108" s="10" t="s">
        <v>1697</v>
      </c>
      <c r="E108" s="8" t="s">
        <v>853</v>
      </c>
      <c r="F108" s="8" t="str">
        <f>IF(COUNTIF('Healthy (TIAB)'!A822:A1716, B108) &gt; 0, "Yes", "No")</f>
        <v>No</v>
      </c>
    </row>
    <row r="109" spans="1:6" ht="48" x14ac:dyDescent="0.2">
      <c r="A109" s="8">
        <v>2019</v>
      </c>
      <c r="B109" s="8">
        <v>31190359</v>
      </c>
      <c r="C109" s="9">
        <f>HYPERLINK(_xlfn.CONCAT("https://pubmed.ncbi.nlm.nih.gov/",B109), B109)</f>
        <v>31190359</v>
      </c>
      <c r="D109" s="10" t="s">
        <v>956</v>
      </c>
      <c r="E109" s="8" t="s">
        <v>845</v>
      </c>
      <c r="F109" s="8" t="str">
        <f>IF(COUNTIF('Healthy (TIAB)'!A826:A1720, B109) &gt; 0, "Yes", "No")</f>
        <v>No</v>
      </c>
    </row>
    <row r="110" spans="1:6" ht="32" x14ac:dyDescent="0.2">
      <c r="A110" s="8">
        <v>2019</v>
      </c>
      <c r="B110" s="8">
        <v>31306043</v>
      </c>
      <c r="C110" s="9">
        <f>HYPERLINK(_xlfn.CONCAT("https://pubmed.ncbi.nlm.nih.gov/",B110), B110)</f>
        <v>31306043</v>
      </c>
      <c r="D110" s="10" t="s">
        <v>957</v>
      </c>
      <c r="E110" s="8" t="s">
        <v>845</v>
      </c>
      <c r="F110" s="8" t="str">
        <f>IF(COUNTIF('Healthy (TIAB)'!A827:A1721, B110) &gt; 0, "Yes", "No")</f>
        <v>No</v>
      </c>
    </row>
    <row r="111" spans="1:6" ht="32" x14ac:dyDescent="0.2">
      <c r="A111" s="8">
        <v>2019</v>
      </c>
      <c r="B111" s="8">
        <v>31956660</v>
      </c>
      <c r="C111" s="9">
        <f>HYPERLINK(_xlfn.CONCAT("https://pubmed.ncbi.nlm.nih.gov/",B111), B111)</f>
        <v>31956660</v>
      </c>
      <c r="D111" s="10" t="s">
        <v>958</v>
      </c>
      <c r="E111" s="8" t="s">
        <v>878</v>
      </c>
      <c r="F111" s="8" t="str">
        <f>IF(COUNTIF('Healthy (TIAB)'!A834:A1728, B111) &gt; 0, "Yes", "No")</f>
        <v>No</v>
      </c>
    </row>
    <row r="112" spans="1:6" ht="32" x14ac:dyDescent="0.2">
      <c r="A112" s="8">
        <v>2019</v>
      </c>
      <c r="B112" s="8">
        <v>30765737</v>
      </c>
      <c r="C112" s="9">
        <f>HYPERLINK(_xlfn.CONCAT("https://pubmed.ncbi.nlm.nih.gov/",B112), B112)</f>
        <v>30765737</v>
      </c>
      <c r="D112" s="10" t="s">
        <v>959</v>
      </c>
      <c r="E112" s="8" t="s">
        <v>848</v>
      </c>
      <c r="F112" s="8" t="str">
        <f>IF(COUNTIF('Healthy (TIAB)'!A841:A1735, B112) &gt; 0, "Yes", "No")</f>
        <v>No</v>
      </c>
    </row>
    <row r="113" spans="1:6" ht="32" x14ac:dyDescent="0.2">
      <c r="A113" s="8">
        <v>2019</v>
      </c>
      <c r="B113" s="8">
        <v>30125457</v>
      </c>
      <c r="C113" s="9">
        <f>HYPERLINK(_xlfn.CONCAT("https://pubmed.ncbi.nlm.nih.gov/",B113), B113)</f>
        <v>30125457</v>
      </c>
      <c r="D113" s="10" t="s">
        <v>960</v>
      </c>
      <c r="E113" s="8" t="s">
        <v>961</v>
      </c>
      <c r="F113" s="8" t="str">
        <f>IF(COUNTIF('Healthy (TIAB)'!A847:A1741, B113) &gt; 0, "Yes", "No")</f>
        <v>No</v>
      </c>
    </row>
    <row r="114" spans="1:6" ht="32" x14ac:dyDescent="0.2">
      <c r="A114" s="8">
        <v>2019</v>
      </c>
      <c r="B114" s="8">
        <v>32549820</v>
      </c>
      <c r="C114" s="9">
        <f>HYPERLINK(_xlfn.CONCAT("https://pubmed.ncbi.nlm.nih.gov/",B114), B114)</f>
        <v>32549820</v>
      </c>
      <c r="D114" s="10" t="s">
        <v>962</v>
      </c>
      <c r="E114" s="8" t="s">
        <v>848</v>
      </c>
      <c r="F114" s="8" t="str">
        <f>IF(COUNTIF('Healthy (TIAB)'!A886:A1780, B114) &gt; 0, "Yes", "No")</f>
        <v>No</v>
      </c>
    </row>
    <row r="115" spans="1:6" ht="16" x14ac:dyDescent="0.2">
      <c r="A115" s="8">
        <v>2019</v>
      </c>
      <c r="B115" s="8">
        <v>30415628</v>
      </c>
      <c r="C115" s="9">
        <f>HYPERLINK(_xlfn.CONCAT("https://pubmed.ncbi.nlm.nih.gov/",B115), B115)</f>
        <v>30415628</v>
      </c>
      <c r="D115" s="10" t="s">
        <v>963</v>
      </c>
      <c r="E115" s="8" t="s">
        <v>964</v>
      </c>
      <c r="F115" s="8" t="str">
        <f>IF(COUNTIF('Healthy (TIAB)'!A912:A1806, B115) &gt; 0, "Yes", "No")</f>
        <v>No</v>
      </c>
    </row>
    <row r="116" spans="1:6" ht="32" x14ac:dyDescent="0.2">
      <c r="A116" s="8">
        <v>2018</v>
      </c>
      <c r="B116" s="8">
        <v>28692411</v>
      </c>
      <c r="C116" s="9">
        <f>HYPERLINK(_xlfn.CONCAT("https://pubmed.ncbi.nlm.nih.gov/",B116), B116)</f>
        <v>28692411</v>
      </c>
      <c r="D116" s="10" t="s">
        <v>965</v>
      </c>
      <c r="E116" s="8" t="s">
        <v>966</v>
      </c>
      <c r="F116" s="8" t="str">
        <f>IF(COUNTIF('Healthy (TIAB)'!A6:A900, B116) &gt; 0, "Yes", "No")</f>
        <v>No</v>
      </c>
    </row>
    <row r="117" spans="1:6" ht="32" x14ac:dyDescent="0.2">
      <c r="A117" s="8">
        <v>2018</v>
      </c>
      <c r="B117" s="8">
        <v>29864682</v>
      </c>
      <c r="C117" s="9">
        <f>HYPERLINK(_xlfn.CONCAT("https://pubmed.ncbi.nlm.nih.gov/",B117), B117)</f>
        <v>29864682</v>
      </c>
      <c r="D117" s="10" t="s">
        <v>967</v>
      </c>
      <c r="E117" s="8" t="s">
        <v>853</v>
      </c>
      <c r="F117" s="8" t="str">
        <f>IF(COUNTIF('Healthy (TIAB)'!A11:A905, B117) &gt; 0, "Yes", "No")</f>
        <v>No</v>
      </c>
    </row>
    <row r="118" spans="1:6" ht="48" x14ac:dyDescent="0.2">
      <c r="A118" s="8">
        <v>2018</v>
      </c>
      <c r="B118" s="8">
        <v>30197273</v>
      </c>
      <c r="C118" s="9">
        <f>HYPERLINK(_xlfn.CONCAT("https://pubmed.ncbi.nlm.nih.gov/",B118), B118)</f>
        <v>30197273</v>
      </c>
      <c r="D118" s="10" t="s">
        <v>968</v>
      </c>
      <c r="E118" s="8" t="s">
        <v>845</v>
      </c>
      <c r="F118" s="8" t="str">
        <f>IF(COUNTIF('Healthy (TIAB)'!A12:A906, B118) &gt; 0, "Yes", "No")</f>
        <v>No</v>
      </c>
    </row>
    <row r="119" spans="1:6" ht="64" x14ac:dyDescent="0.2">
      <c r="A119" s="8">
        <v>2018</v>
      </c>
      <c r="B119" s="8">
        <v>29385062</v>
      </c>
      <c r="C119" s="9">
        <f>HYPERLINK(_xlfn.CONCAT("https://pubmed.ncbi.nlm.nih.gov/",B119), B119)</f>
        <v>29385062</v>
      </c>
      <c r="D119" s="10" t="s">
        <v>969</v>
      </c>
      <c r="E119" s="8" t="s">
        <v>875</v>
      </c>
      <c r="F119" s="8" t="str">
        <f>IF(COUNTIF('Healthy (TIAB)'!A18:A912, B119) &gt; 0, "Yes", "No")</f>
        <v>No</v>
      </c>
    </row>
    <row r="120" spans="1:6" ht="48" x14ac:dyDescent="0.2">
      <c r="A120" s="8">
        <v>2018</v>
      </c>
      <c r="B120" s="8">
        <v>28867681</v>
      </c>
      <c r="C120" s="9">
        <f>HYPERLINK(_xlfn.CONCAT("https://pubmed.ncbi.nlm.nih.gov/",B120), B120)</f>
        <v>28867681</v>
      </c>
      <c r="D120" s="10" t="s">
        <v>970</v>
      </c>
      <c r="E120" s="8" t="s">
        <v>848</v>
      </c>
      <c r="F120" s="8" t="str">
        <f>IF(COUNTIF('Healthy (TIAB)'!A54:A948, B120) &gt; 0, "Yes", "No")</f>
        <v>No</v>
      </c>
    </row>
    <row r="121" spans="1:6" ht="32" x14ac:dyDescent="0.2">
      <c r="A121" s="8">
        <v>2018</v>
      </c>
      <c r="B121" s="8">
        <v>30227610</v>
      </c>
      <c r="C121" s="9">
        <f>HYPERLINK(_xlfn.CONCAT("https://pubmed.ncbi.nlm.nih.gov/",B121), B121)</f>
        <v>30227610</v>
      </c>
      <c r="D121" s="10" t="s">
        <v>971</v>
      </c>
      <c r="E121" s="8" t="s">
        <v>856</v>
      </c>
      <c r="F121" s="8" t="str">
        <f>IF(COUNTIF('Healthy (TIAB)'!A97:A991, B121) &gt; 0, "Yes", "No")</f>
        <v>No</v>
      </c>
    </row>
    <row r="122" spans="1:6" ht="32" x14ac:dyDescent="0.2">
      <c r="A122" s="8">
        <v>2018</v>
      </c>
      <c r="B122" s="8">
        <v>29583081</v>
      </c>
      <c r="C122" s="9">
        <f>HYPERLINK(_xlfn.CONCAT("https://pubmed.ncbi.nlm.nih.gov/",B122), B122)</f>
        <v>29583081</v>
      </c>
      <c r="D122" s="10" t="s">
        <v>972</v>
      </c>
      <c r="E122" s="8" t="s">
        <v>845</v>
      </c>
      <c r="F122" s="8" t="str">
        <f>IF(COUNTIF('Healthy (TIAB)'!A113:A1007, B122) &gt; 0, "Yes", "No")</f>
        <v>No</v>
      </c>
    </row>
    <row r="123" spans="1:6" ht="48" x14ac:dyDescent="0.2">
      <c r="A123" s="8">
        <v>2018</v>
      </c>
      <c r="B123" s="8">
        <v>29518747</v>
      </c>
      <c r="C123" s="9">
        <f>HYPERLINK(_xlfn.CONCAT("https://pubmed.ncbi.nlm.nih.gov/",B123), B123)</f>
        <v>29518747</v>
      </c>
      <c r="D123" s="10" t="s">
        <v>973</v>
      </c>
      <c r="E123" s="8" t="s">
        <v>856</v>
      </c>
      <c r="F123" s="8" t="str">
        <f>IF(COUNTIF('Healthy (TIAB)'!A115:A1009, B123) &gt; 0, "Yes", "No")</f>
        <v>No</v>
      </c>
    </row>
    <row r="124" spans="1:6" ht="48" x14ac:dyDescent="0.2">
      <c r="A124" s="8">
        <v>2018</v>
      </c>
      <c r="B124" s="8">
        <v>29552010</v>
      </c>
      <c r="C124" s="9">
        <f>HYPERLINK(_xlfn.CONCAT("https://pubmed.ncbi.nlm.nih.gov/",B124), B124)</f>
        <v>29552010</v>
      </c>
      <c r="D124" s="10" t="s">
        <v>974</v>
      </c>
      <c r="E124" s="8" t="s">
        <v>893</v>
      </c>
      <c r="F124" s="8" t="str">
        <f>IF(COUNTIF('Healthy (TIAB)'!A123:A1017, B124) &gt; 0, "Yes", "No")</f>
        <v>No</v>
      </c>
    </row>
    <row r="125" spans="1:6" ht="32" x14ac:dyDescent="0.2">
      <c r="A125" s="8">
        <v>2018</v>
      </c>
      <c r="B125" s="8">
        <v>29849178</v>
      </c>
      <c r="C125" s="9">
        <f>HYPERLINK(_xlfn.CONCAT("https://pubmed.ncbi.nlm.nih.gov/",B125), B125)</f>
        <v>29849178</v>
      </c>
      <c r="D125" s="10" t="s">
        <v>975</v>
      </c>
      <c r="E125" s="8" t="s">
        <v>891</v>
      </c>
      <c r="F125" s="8" t="str">
        <f>IF(COUNTIF('Healthy (TIAB)'!A148:A1042, B125) &gt; 0, "Yes", "No")</f>
        <v>No</v>
      </c>
    </row>
    <row r="126" spans="1:6" ht="32" x14ac:dyDescent="0.2">
      <c r="A126" s="8">
        <v>2018</v>
      </c>
      <c r="B126" s="8">
        <v>29884682</v>
      </c>
      <c r="C126" s="9">
        <f>HYPERLINK(_xlfn.CONCAT("https://pubmed.ncbi.nlm.nih.gov/",B126), B126)</f>
        <v>29884682</v>
      </c>
      <c r="D126" s="10" t="s">
        <v>976</v>
      </c>
      <c r="E126" s="8" t="s">
        <v>977</v>
      </c>
      <c r="F126" s="8" t="str">
        <f>IF(COUNTIF('Healthy (TIAB)'!A153:A1047, B126) &gt; 0, "Yes", "No")</f>
        <v>No</v>
      </c>
    </row>
    <row r="127" spans="1:6" ht="48" x14ac:dyDescent="0.2">
      <c r="A127" s="8">
        <v>2018</v>
      </c>
      <c r="B127" s="8">
        <v>29223557</v>
      </c>
      <c r="C127" s="9">
        <f>HYPERLINK(_xlfn.CONCAT("https://pubmed.ncbi.nlm.nih.gov/",B127), B127)</f>
        <v>29223557</v>
      </c>
      <c r="D127" s="10" t="s">
        <v>978</v>
      </c>
      <c r="E127" s="8" t="s">
        <v>851</v>
      </c>
      <c r="F127" s="8" t="str">
        <f>IF(COUNTIF('Healthy (TIAB)'!A157:A1051, B127) &gt; 0, "Yes", "No")</f>
        <v>No</v>
      </c>
    </row>
    <row r="128" spans="1:6" ht="32" x14ac:dyDescent="0.2">
      <c r="A128" s="8">
        <v>2018</v>
      </c>
      <c r="B128" s="8">
        <v>30324119</v>
      </c>
      <c r="C128" s="9">
        <f>HYPERLINK(_xlfn.CONCAT("https://pubmed.ncbi.nlm.nih.gov/",B128), B128)</f>
        <v>30324119</v>
      </c>
      <c r="D128" s="10" t="s">
        <v>979</v>
      </c>
      <c r="E128" s="8" t="s">
        <v>851</v>
      </c>
      <c r="F128" s="8" t="str">
        <f>IF(COUNTIF('Healthy (TIAB)'!A273:A1167, B128) &gt; 0, "Yes", "No")</f>
        <v>No</v>
      </c>
    </row>
    <row r="129" spans="1:6" ht="48" x14ac:dyDescent="0.2">
      <c r="A129" s="8">
        <v>2018</v>
      </c>
      <c r="B129" s="8">
        <v>30572894</v>
      </c>
      <c r="C129" s="9">
        <f>HYPERLINK(_xlfn.CONCAT("https://pubmed.ncbi.nlm.nih.gov/",B129), B129)</f>
        <v>30572894</v>
      </c>
      <c r="D129" s="10" t="s">
        <v>980</v>
      </c>
      <c r="E129" s="8" t="s">
        <v>902</v>
      </c>
      <c r="F129" s="8" t="str">
        <f>IF(COUNTIF('Healthy (TIAB)'!A299:A1193, B129) &gt; 0, "Yes", "No")</f>
        <v>No</v>
      </c>
    </row>
    <row r="130" spans="1:6" ht="32" x14ac:dyDescent="0.2">
      <c r="A130" s="8">
        <v>2018</v>
      </c>
      <c r="B130" s="8">
        <v>29503145</v>
      </c>
      <c r="C130" s="9">
        <f>HYPERLINK(_xlfn.CONCAT("https://pubmed.ncbi.nlm.nih.gov/",B130), B130)</f>
        <v>29503145</v>
      </c>
      <c r="D130" s="10" t="s">
        <v>981</v>
      </c>
      <c r="E130" s="8" t="s">
        <v>845</v>
      </c>
      <c r="F130" s="8" t="str">
        <f>IF(COUNTIF('Healthy (TIAB)'!A552:A1446, B130) &gt; 0, "Yes", "No")</f>
        <v>No</v>
      </c>
    </row>
    <row r="131" spans="1:6" ht="32" x14ac:dyDescent="0.2">
      <c r="A131" s="8">
        <v>2018</v>
      </c>
      <c r="B131" s="8">
        <v>29362766</v>
      </c>
      <c r="C131" s="9">
        <f>HYPERLINK(_xlfn.CONCAT("https://pubmed.ncbi.nlm.nih.gov/",B131), B131)</f>
        <v>29362766</v>
      </c>
      <c r="D131" s="10" t="s">
        <v>982</v>
      </c>
      <c r="E131" s="8" t="s">
        <v>845</v>
      </c>
      <c r="F131" s="8" t="str">
        <f>IF(COUNTIF('Healthy (TIAB)'!A568:A1462, B131) &gt; 0, "Yes", "No")</f>
        <v>No</v>
      </c>
    </row>
    <row r="132" spans="1:6" ht="48" x14ac:dyDescent="0.2">
      <c r="A132" s="8">
        <v>2018</v>
      </c>
      <c r="B132" s="8">
        <v>29544483</v>
      </c>
      <c r="C132" s="9">
        <f>HYPERLINK(_xlfn.CONCAT("https://pubmed.ncbi.nlm.nih.gov/",B132), B132)</f>
        <v>29544483</v>
      </c>
      <c r="D132" s="10" t="s">
        <v>983</v>
      </c>
      <c r="E132" s="8" t="s">
        <v>850</v>
      </c>
      <c r="F132" s="8" t="str">
        <f>IF(COUNTIF('Healthy (TIAB)'!A572:A1466, B132) &gt; 0, "Yes", "No")</f>
        <v>No</v>
      </c>
    </row>
    <row r="133" spans="1:6" ht="48" x14ac:dyDescent="0.2">
      <c r="A133" s="8">
        <v>2018</v>
      </c>
      <c r="B133" s="8">
        <v>30237446</v>
      </c>
      <c r="C133" s="9">
        <f>HYPERLINK(_xlfn.CONCAT("https://pubmed.ncbi.nlm.nih.gov/",B133), B133)</f>
        <v>30237446</v>
      </c>
      <c r="D133" s="10" t="s">
        <v>984</v>
      </c>
      <c r="E133" s="8" t="s">
        <v>985</v>
      </c>
      <c r="F133" s="8" t="str">
        <f>IF(COUNTIF('Healthy (TIAB)'!A577:A1471, B133) &gt; 0, "Yes", "No")</f>
        <v>No</v>
      </c>
    </row>
    <row r="134" spans="1:6" ht="48" x14ac:dyDescent="0.2">
      <c r="A134" s="8">
        <v>2018</v>
      </c>
      <c r="B134" s="8">
        <v>29781483</v>
      </c>
      <c r="C134" s="9">
        <f>HYPERLINK(_xlfn.CONCAT("https://pubmed.ncbi.nlm.nih.gov/",B134), B134)</f>
        <v>29781483</v>
      </c>
      <c r="D134" s="10" t="s">
        <v>483</v>
      </c>
      <c r="E134" s="8" t="s">
        <v>845</v>
      </c>
      <c r="F134" s="8" t="str">
        <f>IF(COUNTIF('Healthy (TIAB)'!A580:A1474, B134) &gt; 0, "Yes", "No")</f>
        <v>No</v>
      </c>
    </row>
    <row r="135" spans="1:6" ht="48" x14ac:dyDescent="0.2">
      <c r="A135" s="8">
        <v>2018</v>
      </c>
      <c r="B135" s="8">
        <v>29093399</v>
      </c>
      <c r="C135" s="9">
        <f>HYPERLINK(_xlfn.CONCAT("https://pubmed.ncbi.nlm.nih.gov/",B135), B135)</f>
        <v>29093399</v>
      </c>
      <c r="D135" s="10" t="s">
        <v>986</v>
      </c>
      <c r="E135" s="8" t="s">
        <v>848</v>
      </c>
      <c r="F135" s="8" t="str">
        <f>IF(COUNTIF('Healthy (TIAB)'!A604:A1498, B135) &gt; 0, "Yes", "No")</f>
        <v>No</v>
      </c>
    </row>
    <row r="136" spans="1:6" ht="48" x14ac:dyDescent="0.2">
      <c r="A136" s="8">
        <v>2018</v>
      </c>
      <c r="B136" s="8">
        <v>29272211</v>
      </c>
      <c r="C136" s="9">
        <f>HYPERLINK(_xlfn.CONCAT("https://pubmed.ncbi.nlm.nih.gov/",B136), B136)</f>
        <v>29272211</v>
      </c>
      <c r="D136" s="10" t="s">
        <v>987</v>
      </c>
      <c r="E136" s="8" t="s">
        <v>851</v>
      </c>
      <c r="F136" s="8" t="str">
        <f>IF(COUNTIF('Healthy (TIAB)'!A609:A1503, B136) &gt; 0, "Yes", "No")</f>
        <v>No</v>
      </c>
    </row>
    <row r="137" spans="1:6" ht="48" x14ac:dyDescent="0.2">
      <c r="A137" s="8">
        <v>2018</v>
      </c>
      <c r="B137" s="8">
        <v>30101332</v>
      </c>
      <c r="C137" s="9">
        <f>HYPERLINK(_xlfn.CONCAT("https://pubmed.ncbi.nlm.nih.gov/",B137), B137)</f>
        <v>30101332</v>
      </c>
      <c r="D137" s="10" t="s">
        <v>988</v>
      </c>
      <c r="E137" s="8" t="s">
        <v>845</v>
      </c>
      <c r="F137" s="8" t="str">
        <f>IF(COUNTIF('Healthy (TIAB)'!A619:A1513, B137) &gt; 0, "Yes", "No")</f>
        <v>No</v>
      </c>
    </row>
    <row r="138" spans="1:6" ht="32" x14ac:dyDescent="0.2">
      <c r="A138" s="8">
        <v>2018</v>
      </c>
      <c r="B138" s="8">
        <v>29713249</v>
      </c>
      <c r="C138" s="9">
        <f>HYPERLINK(_xlfn.CONCAT("https://pubmed.ncbi.nlm.nih.gov/",B138), B138)</f>
        <v>29713249</v>
      </c>
      <c r="D138" s="10" t="s">
        <v>989</v>
      </c>
      <c r="E138" s="8" t="s">
        <v>851</v>
      </c>
      <c r="F138" s="8" t="str">
        <f>IF(COUNTIF('Healthy (TIAB)'!A631:A1525, B138) &gt; 0, "Yes", "No")</f>
        <v>No</v>
      </c>
    </row>
    <row r="139" spans="1:6" ht="48" x14ac:dyDescent="0.2">
      <c r="A139" s="8">
        <v>2018</v>
      </c>
      <c r="B139" s="8">
        <v>30544518</v>
      </c>
      <c r="C139" s="9">
        <f>HYPERLINK(_xlfn.CONCAT("https://pubmed.ncbi.nlm.nih.gov/",B139), B139)</f>
        <v>30544518</v>
      </c>
      <c r="D139" s="10" t="s">
        <v>990</v>
      </c>
      <c r="E139" s="8" t="s">
        <v>873</v>
      </c>
      <c r="F139" s="8" t="str">
        <f>IF(COUNTIF('Healthy (TIAB)'!A648:A1542, B139) &gt; 0, "Yes", "No")</f>
        <v>No</v>
      </c>
    </row>
    <row r="140" spans="1:6" ht="32" x14ac:dyDescent="0.2">
      <c r="A140" s="8">
        <v>2018</v>
      </c>
      <c r="B140" s="8">
        <v>29665620</v>
      </c>
      <c r="C140" s="9">
        <f>HYPERLINK(_xlfn.CONCAT("https://pubmed.ncbi.nlm.nih.gov/",B140), B140)</f>
        <v>29665620</v>
      </c>
      <c r="D140" s="10" t="s">
        <v>991</v>
      </c>
      <c r="E140" s="8" t="s">
        <v>851</v>
      </c>
      <c r="F140" s="8" t="str">
        <f>IF(COUNTIF('Healthy (TIAB)'!A662:A1556, B140) &gt; 0, "Yes", "No")</f>
        <v>No</v>
      </c>
    </row>
    <row r="141" spans="1:6" ht="32" x14ac:dyDescent="0.2">
      <c r="A141" s="8">
        <v>2018</v>
      </c>
      <c r="B141" s="8">
        <v>29272068</v>
      </c>
      <c r="C141" s="9">
        <f>HYPERLINK(_xlfn.CONCAT("https://pubmed.ncbi.nlm.nih.gov/",B141), B141)</f>
        <v>29272068</v>
      </c>
      <c r="D141" s="10" t="s">
        <v>992</v>
      </c>
      <c r="E141" s="8" t="s">
        <v>845</v>
      </c>
      <c r="F141" s="8" t="str">
        <f>IF(COUNTIF('Healthy (TIAB)'!A688:A1582, B141) &gt; 0, "Yes", "No")</f>
        <v>No</v>
      </c>
    </row>
    <row r="142" spans="1:6" ht="64" x14ac:dyDescent="0.2">
      <c r="A142" s="8">
        <v>2018</v>
      </c>
      <c r="B142" s="8">
        <v>29471285</v>
      </c>
      <c r="C142" s="9">
        <f>HYPERLINK(_xlfn.CONCAT("https://pubmed.ncbi.nlm.nih.gov/",B142), B142)</f>
        <v>29471285</v>
      </c>
      <c r="D142" s="10" t="s">
        <v>993</v>
      </c>
      <c r="E142" s="8" t="s">
        <v>951</v>
      </c>
      <c r="F142" s="8" t="str">
        <f>IF(COUNTIF('Healthy (TIAB)'!A752:A1646, B142) &gt; 0, "Yes", "No")</f>
        <v>No</v>
      </c>
    </row>
    <row r="143" spans="1:6" ht="48" x14ac:dyDescent="0.2">
      <c r="A143" s="8">
        <v>2018</v>
      </c>
      <c r="B143" s="8">
        <v>29565165</v>
      </c>
      <c r="C143" s="9">
        <f>HYPERLINK(_xlfn.CONCAT("https://pubmed.ncbi.nlm.nih.gov/",B143), B143)</f>
        <v>29565165</v>
      </c>
      <c r="D143" s="10" t="s">
        <v>484</v>
      </c>
      <c r="E143" s="8" t="s">
        <v>848</v>
      </c>
      <c r="F143" s="8" t="str">
        <f>IF(COUNTIF('Healthy (TIAB)'!A813:A1707, B143) &gt; 0, "Yes", "No")</f>
        <v>No</v>
      </c>
    </row>
    <row r="144" spans="1:6" ht="48" x14ac:dyDescent="0.2">
      <c r="A144" s="8">
        <v>2018</v>
      </c>
      <c r="B144" s="8">
        <v>30170260</v>
      </c>
      <c r="C144" s="9">
        <f>HYPERLINK(_xlfn.CONCAT("https://pubmed.ncbi.nlm.nih.gov/",B144), B144)</f>
        <v>30170260</v>
      </c>
      <c r="D144" s="10" t="s">
        <v>994</v>
      </c>
      <c r="E144" s="8" t="s">
        <v>891</v>
      </c>
      <c r="F144" s="8" t="str">
        <f>IF(COUNTIF('Healthy (TIAB)'!A821:A1715, B144) &gt; 0, "Yes", "No")</f>
        <v>No</v>
      </c>
    </row>
    <row r="145" spans="1:6" ht="32" x14ac:dyDescent="0.2">
      <c r="A145" s="8">
        <v>2018</v>
      </c>
      <c r="B145" s="8">
        <v>29329042</v>
      </c>
      <c r="C145" s="9">
        <f>HYPERLINK(_xlfn.CONCAT("https://pubmed.ncbi.nlm.nih.gov/",B145), B145)</f>
        <v>29329042</v>
      </c>
      <c r="D145" s="10" t="s">
        <v>995</v>
      </c>
      <c r="E145" s="8" t="s">
        <v>851</v>
      </c>
      <c r="F145" s="8" t="str">
        <f>IF(COUNTIF('Healthy (TIAB)'!A843:A1737, B145) &gt; 0, "Yes", "No")</f>
        <v>No</v>
      </c>
    </row>
    <row r="146" spans="1:6" ht="48" x14ac:dyDescent="0.2">
      <c r="A146" s="8">
        <v>2018</v>
      </c>
      <c r="B146" s="8">
        <v>29982544</v>
      </c>
      <c r="C146" s="9">
        <f>HYPERLINK(_xlfn.CONCAT("https://pubmed.ncbi.nlm.nih.gov/",B146), B146)</f>
        <v>29982544</v>
      </c>
      <c r="D146" s="10" t="s">
        <v>996</v>
      </c>
      <c r="E146" s="8" t="s">
        <v>845</v>
      </c>
      <c r="F146" s="8" t="str">
        <f>IF(COUNTIF('Healthy (TIAB)'!A845:A1739, B146) &gt; 0, "Yes", "No")</f>
        <v>No</v>
      </c>
    </row>
    <row r="147" spans="1:6" ht="32" x14ac:dyDescent="0.2">
      <c r="A147" s="8">
        <v>2018</v>
      </c>
      <c r="B147" s="8">
        <v>28648475</v>
      </c>
      <c r="C147" s="9">
        <f>HYPERLINK(_xlfn.CONCAT("https://pubmed.ncbi.nlm.nih.gov/",B147), B147)</f>
        <v>28648475</v>
      </c>
      <c r="D147" s="10" t="s">
        <v>997</v>
      </c>
      <c r="E147" s="8" t="s">
        <v>951</v>
      </c>
      <c r="F147" s="8" t="str">
        <f>IF(COUNTIF('Healthy (TIAB)'!A906:A1800, B147) &gt; 0, "Yes", "No")</f>
        <v>No</v>
      </c>
    </row>
    <row r="148" spans="1:6" ht="32" x14ac:dyDescent="0.2">
      <c r="A148" s="8">
        <v>2017</v>
      </c>
      <c r="B148" s="8">
        <v>28511023</v>
      </c>
      <c r="C148" s="9">
        <f>HYPERLINK(_xlfn.CONCAT("https://pubmed.ncbi.nlm.nih.gov/",B148), B148)</f>
        <v>28511023</v>
      </c>
      <c r="D148" s="10" t="s">
        <v>998</v>
      </c>
      <c r="E148" s="8" t="s">
        <v>853</v>
      </c>
      <c r="F148" s="8" t="str">
        <f>IF(COUNTIF('Healthy (TIAB)'!A16:A910, B148) &gt; 0, "Yes", "No")</f>
        <v>No</v>
      </c>
    </row>
    <row r="149" spans="1:6" ht="32" x14ac:dyDescent="0.2">
      <c r="A149" s="8">
        <v>2017</v>
      </c>
      <c r="B149" s="8">
        <v>28812576</v>
      </c>
      <c r="C149" s="9">
        <f>HYPERLINK(_xlfn.CONCAT("https://pubmed.ncbi.nlm.nih.gov/",B149), B149)</f>
        <v>28812576</v>
      </c>
      <c r="D149" s="10" t="s">
        <v>1008</v>
      </c>
      <c r="E149" s="8" t="s">
        <v>1009</v>
      </c>
      <c r="F149" s="8" t="str">
        <f>IF(COUNTIF('Healthy (TIAB)'!A17:A911, B149) &gt; 0, "Yes", "No")</f>
        <v>No</v>
      </c>
    </row>
    <row r="150" spans="1:6" ht="32" x14ac:dyDescent="0.2">
      <c r="A150" s="8">
        <v>2017</v>
      </c>
      <c r="B150" s="8">
        <v>28502503</v>
      </c>
      <c r="C150" s="9">
        <f>HYPERLINK(_xlfn.CONCAT("https://pubmed.ncbi.nlm.nih.gov/",B150), B150)</f>
        <v>28502503</v>
      </c>
      <c r="D150" s="10" t="s">
        <v>999</v>
      </c>
      <c r="E150" s="8" t="s">
        <v>887</v>
      </c>
      <c r="F150" s="8" t="str">
        <f>IF(COUNTIF('Healthy (TIAB)'!A20:A914, B150) &gt; 0, "Yes", "No")</f>
        <v>No</v>
      </c>
    </row>
    <row r="151" spans="1:6" ht="32" x14ac:dyDescent="0.2">
      <c r="A151" s="8">
        <v>2017</v>
      </c>
      <c r="B151" s="8">
        <v>28616051</v>
      </c>
      <c r="C151" s="9">
        <f>HYPERLINK(_xlfn.CONCAT("https://pubmed.ncbi.nlm.nih.gov/",B151), B151)</f>
        <v>28616051</v>
      </c>
      <c r="D151" s="10" t="s">
        <v>1000</v>
      </c>
      <c r="E151" s="8" t="s">
        <v>853</v>
      </c>
      <c r="F151" s="8" t="str">
        <f>IF(COUNTIF('Healthy (TIAB)'!A69:A963, B151) &gt; 0, "Yes", "No")</f>
        <v>No</v>
      </c>
    </row>
    <row r="152" spans="1:6" ht="32" x14ac:dyDescent="0.2">
      <c r="A152" s="8">
        <v>2017</v>
      </c>
      <c r="B152" s="8">
        <v>28457318</v>
      </c>
      <c r="C152" s="9">
        <f>HYPERLINK(_xlfn.CONCAT("https://pubmed.ncbi.nlm.nih.gov/",B152), B152)</f>
        <v>28457318</v>
      </c>
      <c r="D152" s="10" t="s">
        <v>1001</v>
      </c>
      <c r="E152" s="8" t="s">
        <v>1002</v>
      </c>
      <c r="F152" s="8" t="str">
        <f>IF(COUNTIF('Healthy (TIAB)'!A75:A969, B152) &gt; 0, "Yes", "No")</f>
        <v>No</v>
      </c>
    </row>
    <row r="153" spans="1:6" ht="48" x14ac:dyDescent="0.2">
      <c r="A153" s="8">
        <v>2017</v>
      </c>
      <c r="B153" s="8">
        <v>27778191</v>
      </c>
      <c r="C153" s="9">
        <f>HYPERLINK(_xlfn.CONCAT("https://pubmed.ncbi.nlm.nih.gov/",B153), B153)</f>
        <v>27778191</v>
      </c>
      <c r="D153" s="10" t="s">
        <v>1003</v>
      </c>
      <c r="E153" s="8" t="s">
        <v>853</v>
      </c>
      <c r="F153" s="8" t="str">
        <f>IF(COUNTIF('Healthy (TIAB)'!A78:A972, B153) &gt; 0, "Yes", "No")</f>
        <v>No</v>
      </c>
    </row>
    <row r="154" spans="1:6" ht="48" x14ac:dyDescent="0.2">
      <c r="A154" s="8">
        <v>2017</v>
      </c>
      <c r="B154" s="8">
        <v>27865182</v>
      </c>
      <c r="C154" s="9">
        <f>HYPERLINK(_xlfn.CONCAT("https://pubmed.ncbi.nlm.nih.gov/",B154), B154)</f>
        <v>27865182</v>
      </c>
      <c r="D154" s="10" t="s">
        <v>1004</v>
      </c>
      <c r="E154" s="8" t="s">
        <v>848</v>
      </c>
      <c r="F154" s="8" t="str">
        <f>IF(COUNTIF('Healthy (TIAB)'!A82:A976, B154) &gt; 0, "Yes", "No")</f>
        <v>No</v>
      </c>
    </row>
    <row r="155" spans="1:6" ht="32" x14ac:dyDescent="0.2">
      <c r="A155" s="8">
        <v>2017</v>
      </c>
      <c r="B155" s="8">
        <v>28112528</v>
      </c>
      <c r="C155" s="9">
        <f>HYPERLINK(_xlfn.CONCAT("https://pubmed.ncbi.nlm.nih.gov/",B155), B155)</f>
        <v>28112528</v>
      </c>
      <c r="D155" s="10" t="s">
        <v>1005</v>
      </c>
      <c r="E155" s="8" t="s">
        <v>851</v>
      </c>
      <c r="F155" s="8" t="str">
        <f>IF(COUNTIF('Healthy (TIAB)'!A92:A986, B155) &gt; 0, "Yes", "No")</f>
        <v>No</v>
      </c>
    </row>
    <row r="156" spans="1:6" ht="32" x14ac:dyDescent="0.2">
      <c r="A156" s="8">
        <v>2017</v>
      </c>
      <c r="B156" s="8">
        <v>28394002</v>
      </c>
      <c r="C156" s="9">
        <f>HYPERLINK(_xlfn.CONCAT("https://pubmed.ncbi.nlm.nih.gov/",B156), B156)</f>
        <v>28394002</v>
      </c>
      <c r="D156" s="10" t="s">
        <v>1006</v>
      </c>
      <c r="E156" s="8" t="s">
        <v>845</v>
      </c>
      <c r="F156" s="8" t="str">
        <f>IF(COUNTIF('Healthy (TIAB)'!A103:A997, B156) &gt; 0, "Yes", "No")</f>
        <v>No</v>
      </c>
    </row>
    <row r="157" spans="1:6" ht="48" x14ac:dyDescent="0.2">
      <c r="A157" s="8">
        <v>2017</v>
      </c>
      <c r="B157" s="8">
        <v>28410617</v>
      </c>
      <c r="C157" s="9">
        <f>HYPERLINK(_xlfn.CONCAT("https://pubmed.ncbi.nlm.nih.gov/",B157), B157)</f>
        <v>28410617</v>
      </c>
      <c r="D157" s="10" t="s">
        <v>1007</v>
      </c>
      <c r="E157" s="8" t="s">
        <v>856</v>
      </c>
      <c r="F157" s="8" t="str">
        <f>IF(COUNTIF('Healthy (TIAB)'!A107:A1001, B157) &gt; 0, "Yes", "No")</f>
        <v>No</v>
      </c>
    </row>
    <row r="158" spans="1:6" ht="32" x14ac:dyDescent="0.2">
      <c r="A158" s="8">
        <v>2017</v>
      </c>
      <c r="B158" s="8">
        <v>28294174</v>
      </c>
      <c r="C158" s="9">
        <f>HYPERLINK(_xlfn.CONCAT("https://pubmed.ncbi.nlm.nih.gov/",B158), B158)</f>
        <v>28294174</v>
      </c>
      <c r="D158" s="10" t="s">
        <v>1008</v>
      </c>
      <c r="E158" s="8" t="s">
        <v>1009</v>
      </c>
      <c r="F158" s="8" t="str">
        <f>IF(COUNTIF('Healthy (TIAB)'!A111:A1005, B158) &gt; 0, "Yes", "No")</f>
        <v>No</v>
      </c>
    </row>
    <row r="159" spans="1:6" ht="48" x14ac:dyDescent="0.2">
      <c r="A159" s="8">
        <v>2017</v>
      </c>
      <c r="B159" s="8">
        <v>28488685</v>
      </c>
      <c r="C159" s="9">
        <f>HYPERLINK(_xlfn.CONCAT("https://pubmed.ncbi.nlm.nih.gov/",B159), B159)</f>
        <v>28488685</v>
      </c>
      <c r="D159" s="10" t="s">
        <v>569</v>
      </c>
      <c r="E159" s="8" t="s">
        <v>887</v>
      </c>
      <c r="F159" s="8" t="str">
        <f>IF(COUNTIF('Healthy (TIAB)'!A116:A1010, B159) &gt; 0, "Yes", "No")</f>
        <v>Yes</v>
      </c>
    </row>
    <row r="160" spans="1:6" ht="48" x14ac:dyDescent="0.2">
      <c r="A160" s="8">
        <v>2017</v>
      </c>
      <c r="B160" s="8">
        <v>28791297</v>
      </c>
      <c r="C160" s="9">
        <f>HYPERLINK(_xlfn.CONCAT("https://pubmed.ncbi.nlm.nih.gov/",B160), B160)</f>
        <v>28791297</v>
      </c>
      <c r="D160" s="10" t="s">
        <v>1624</v>
      </c>
      <c r="E160" s="8" t="s">
        <v>848</v>
      </c>
      <c r="F160" s="8" t="str">
        <f>IF(COUNTIF('Healthy (TIAB)'!A129:A1023, B160) &gt; 0, "Yes", "No")</f>
        <v>No</v>
      </c>
    </row>
    <row r="161" spans="1:6" ht="32" x14ac:dyDescent="0.2">
      <c r="A161" s="8">
        <v>2017</v>
      </c>
      <c r="B161" s="8">
        <v>28710178</v>
      </c>
      <c r="C161" s="9">
        <f>HYPERLINK(_xlfn.CONCAT("https://pubmed.ncbi.nlm.nih.gov/",B161), B161)</f>
        <v>28710178</v>
      </c>
      <c r="D161" s="10" t="s">
        <v>1010</v>
      </c>
      <c r="E161" s="8" t="s">
        <v>891</v>
      </c>
      <c r="F161" s="8" t="str">
        <f>IF(COUNTIF('Healthy (TIAB)'!A130:A1024, B161) &gt; 0, "Yes", "No")</f>
        <v>No</v>
      </c>
    </row>
    <row r="162" spans="1:6" ht="32" x14ac:dyDescent="0.2">
      <c r="A162" s="8">
        <v>2017</v>
      </c>
      <c r="B162" s="8">
        <v>28717113</v>
      </c>
      <c r="C162" s="9">
        <f>HYPERLINK(_xlfn.CONCAT("https://pubmed.ncbi.nlm.nih.gov/",B162), B162)</f>
        <v>28717113</v>
      </c>
      <c r="D162" s="10" t="s">
        <v>1011</v>
      </c>
      <c r="E162" s="8" t="s">
        <v>845</v>
      </c>
      <c r="F162" s="8" t="str">
        <f>IF(COUNTIF('Healthy (TIAB)'!A133:A1027, B162) &gt; 0, "Yes", "No")</f>
        <v>No</v>
      </c>
    </row>
    <row r="163" spans="1:6" ht="48" x14ac:dyDescent="0.2">
      <c r="A163" s="8">
        <v>2017</v>
      </c>
      <c r="B163" s="8">
        <v>29246960</v>
      </c>
      <c r="C163" s="9">
        <f>HYPERLINK(_xlfn.CONCAT("https://pubmed.ncbi.nlm.nih.gov/",B163), B163)</f>
        <v>29246960</v>
      </c>
      <c r="D163" s="10" t="s">
        <v>1012</v>
      </c>
      <c r="E163" s="8" t="s">
        <v>1013</v>
      </c>
      <c r="F163" s="8" t="str">
        <f>IF(COUNTIF('Healthy (TIAB)'!A138:A1032, B163) &gt; 0, "Yes", "No")</f>
        <v>No</v>
      </c>
    </row>
    <row r="164" spans="1:6" ht="32" x14ac:dyDescent="0.2">
      <c r="A164" s="8">
        <v>2017</v>
      </c>
      <c r="B164" s="8">
        <v>28379038</v>
      </c>
      <c r="C164" s="9">
        <f>HYPERLINK(_xlfn.CONCAT("https://pubmed.ncbi.nlm.nih.gov/",B164), B164)</f>
        <v>28379038</v>
      </c>
      <c r="D164" s="10" t="s">
        <v>1014</v>
      </c>
      <c r="E164" s="8" t="s">
        <v>977</v>
      </c>
      <c r="F164" s="8" t="str">
        <f>IF(COUNTIF('Healthy (TIAB)'!A147:A1041, B164) &gt; 0, "Yes", "No")</f>
        <v>No</v>
      </c>
    </row>
    <row r="165" spans="1:6" ht="32" x14ac:dyDescent="0.2">
      <c r="A165" s="8">
        <v>2017</v>
      </c>
      <c r="B165" s="8">
        <v>28863874</v>
      </c>
      <c r="C165" s="9">
        <f>HYPERLINK(_xlfn.CONCAT("https://pubmed.ncbi.nlm.nih.gov/",B165), B165)</f>
        <v>28863874</v>
      </c>
      <c r="D165" s="10" t="s">
        <v>1015</v>
      </c>
      <c r="E165" s="8" t="s">
        <v>1016</v>
      </c>
      <c r="F165" s="8" t="str">
        <f>IF(COUNTIF('Healthy (TIAB)'!A152:A1046, B165) &gt; 0, "Yes", "No")</f>
        <v>No</v>
      </c>
    </row>
    <row r="166" spans="1:6" ht="32" x14ac:dyDescent="0.2">
      <c r="A166" s="8">
        <v>2017</v>
      </c>
      <c r="B166" s="8">
        <v>28183443</v>
      </c>
      <c r="C166" s="9">
        <f>HYPERLINK(_xlfn.CONCAT("https://pubmed.ncbi.nlm.nih.gov/",B166), B166)</f>
        <v>28183443</v>
      </c>
      <c r="D166" s="10" t="s">
        <v>401</v>
      </c>
      <c r="E166" s="8" t="s">
        <v>1017</v>
      </c>
      <c r="F166" s="8" t="str">
        <f>IF(COUNTIF('Healthy (TIAB)'!A162:A1056, B166) &gt; 0, "Yes", "No")</f>
        <v>Yes</v>
      </c>
    </row>
    <row r="167" spans="1:6" ht="48" x14ac:dyDescent="0.2">
      <c r="A167" s="8">
        <v>2017</v>
      </c>
      <c r="B167" s="8">
        <v>28826313</v>
      </c>
      <c r="C167" s="9">
        <f>HYPERLINK(_xlfn.CONCAT("https://pubmed.ncbi.nlm.nih.gov/",B167), B167)</f>
        <v>28826313</v>
      </c>
      <c r="D167" s="10" t="s">
        <v>1018</v>
      </c>
      <c r="E167" s="8" t="s">
        <v>851</v>
      </c>
      <c r="F167" s="8" t="str">
        <f>IF(COUNTIF('Healthy (TIAB)'!A165:A1059, B167) &gt; 0, "Yes", "No")</f>
        <v>No</v>
      </c>
    </row>
    <row r="168" spans="1:6" ht="48" x14ac:dyDescent="0.2">
      <c r="A168" s="8">
        <v>2017</v>
      </c>
      <c r="B168" s="8">
        <v>27876342</v>
      </c>
      <c r="C168" s="9">
        <f>HYPERLINK(_xlfn.CONCAT("https://pubmed.ncbi.nlm.nih.gov/",B168), B168)</f>
        <v>27876342</v>
      </c>
      <c r="D168" s="10" t="s">
        <v>1019</v>
      </c>
      <c r="E168" s="8" t="s">
        <v>856</v>
      </c>
      <c r="F168" s="8" t="str">
        <f>IF(COUNTIF('Healthy (TIAB)'!A285:A1179, B168) &gt; 0, "Yes", "No")</f>
        <v>No</v>
      </c>
    </row>
    <row r="169" spans="1:6" ht="48" x14ac:dyDescent="0.2">
      <c r="A169" s="8">
        <v>2017</v>
      </c>
      <c r="B169" s="8">
        <v>29282085</v>
      </c>
      <c r="C169" s="9">
        <f>HYPERLINK(_xlfn.CONCAT("https://pubmed.ncbi.nlm.nih.gov/",B169), B169)</f>
        <v>29282085</v>
      </c>
      <c r="D169" s="10" t="s">
        <v>1020</v>
      </c>
      <c r="E169" s="8" t="s">
        <v>845</v>
      </c>
      <c r="F169" s="8" t="str">
        <f>IF(COUNTIF('Healthy (TIAB)'!A305:A1199, B169) &gt; 0, "Yes", "No")</f>
        <v>No</v>
      </c>
    </row>
    <row r="170" spans="1:6" ht="32" x14ac:dyDescent="0.2">
      <c r="A170" s="8">
        <v>2017</v>
      </c>
      <c r="B170" s="8">
        <v>29066159</v>
      </c>
      <c r="C170" s="9">
        <f>HYPERLINK(_xlfn.CONCAT("https://pubmed.ncbi.nlm.nih.gov/",B170), B170)</f>
        <v>29066159</v>
      </c>
      <c r="D170" s="10" t="s">
        <v>1021</v>
      </c>
      <c r="E170" s="8" t="s">
        <v>856</v>
      </c>
      <c r="F170" s="8" t="str">
        <f>IF(COUNTIF('Healthy (TIAB)'!A310:A1204, B170) &gt; 0, "Yes", "No")</f>
        <v>No</v>
      </c>
    </row>
    <row r="171" spans="1:6" ht="32" x14ac:dyDescent="0.2">
      <c r="A171" s="8">
        <v>2017</v>
      </c>
      <c r="B171" s="8">
        <v>28587203</v>
      </c>
      <c r="C171" s="9">
        <f>HYPERLINK(_xlfn.CONCAT("https://pubmed.ncbi.nlm.nih.gov/",B171), B171)</f>
        <v>28587203</v>
      </c>
      <c r="D171" s="10" t="s">
        <v>1022</v>
      </c>
      <c r="E171" s="8" t="s">
        <v>850</v>
      </c>
      <c r="F171" s="8" t="str">
        <f>IF(COUNTIF('Healthy (TIAB)'!A312:A1206, B171) &gt; 0, "Yes", "No")</f>
        <v>No</v>
      </c>
    </row>
    <row r="172" spans="1:6" ht="32" x14ac:dyDescent="0.2">
      <c r="A172" s="8">
        <v>2017</v>
      </c>
      <c r="B172" s="8">
        <v>28541926</v>
      </c>
      <c r="C172" s="9">
        <f>HYPERLINK(_xlfn.CONCAT("https://pubmed.ncbi.nlm.nih.gov/",B172), B172)</f>
        <v>28541926</v>
      </c>
      <c r="D172" s="10" t="s">
        <v>1023</v>
      </c>
      <c r="E172" s="8" t="s">
        <v>856</v>
      </c>
      <c r="F172" s="8" t="str">
        <f>IF(COUNTIF('Healthy (TIAB)'!A313:A1207, B172) &gt; 0, "Yes", "No")</f>
        <v>No</v>
      </c>
    </row>
    <row r="173" spans="1:6" ht="32" x14ac:dyDescent="0.2">
      <c r="A173" s="8">
        <v>2017</v>
      </c>
      <c r="B173" s="8">
        <v>29017158</v>
      </c>
      <c r="C173" s="9">
        <f>HYPERLINK(_xlfn.CONCAT("https://pubmed.ncbi.nlm.nih.gov/",B173), B173)</f>
        <v>29017158</v>
      </c>
      <c r="D173" s="10" t="s">
        <v>1024</v>
      </c>
      <c r="E173" s="8" t="s">
        <v>1025</v>
      </c>
      <c r="F173" s="8" t="str">
        <f>IF(COUNTIF('Healthy (TIAB)'!A447:A1341, B173) &gt; 0, "Yes", "No")</f>
        <v>No</v>
      </c>
    </row>
    <row r="174" spans="1:6" ht="48" x14ac:dyDescent="0.2">
      <c r="A174" s="8">
        <v>2017</v>
      </c>
      <c r="B174" s="8">
        <v>28391875</v>
      </c>
      <c r="C174" s="9">
        <f>HYPERLINK(_xlfn.CONCAT("https://pubmed.ncbi.nlm.nih.gov/",B174), B174)</f>
        <v>28391875</v>
      </c>
      <c r="D174" s="10" t="s">
        <v>1026</v>
      </c>
      <c r="E174" s="8" t="s">
        <v>1027</v>
      </c>
      <c r="F174" s="8" t="str">
        <f>IF(COUNTIF('Healthy (TIAB)'!A514:A1408, B174) &gt; 0, "Yes", "No")</f>
        <v>No</v>
      </c>
    </row>
    <row r="175" spans="1:6" ht="32" x14ac:dyDescent="0.2">
      <c r="A175" s="8">
        <v>2017</v>
      </c>
      <c r="B175" s="8">
        <v>28599665</v>
      </c>
      <c r="C175" s="9">
        <f>HYPERLINK(_xlfn.CONCAT("https://pubmed.ncbi.nlm.nih.gov/",B175), B175)</f>
        <v>28599665</v>
      </c>
      <c r="D175" s="10" t="s">
        <v>1028</v>
      </c>
      <c r="E175" s="8" t="s">
        <v>851</v>
      </c>
      <c r="F175" s="8" t="str">
        <f>IF(COUNTIF('Healthy (TIAB)'!A523:A1417, B175) &gt; 0, "Yes", "No")</f>
        <v>No</v>
      </c>
    </row>
    <row r="176" spans="1:6" ht="32" x14ac:dyDescent="0.2">
      <c r="A176" s="8">
        <v>2017</v>
      </c>
      <c r="B176" s="8">
        <v>28608804</v>
      </c>
      <c r="C176" s="9">
        <f>HYPERLINK(_xlfn.CONCAT("https://pubmed.ncbi.nlm.nih.gov/",B176), B176)</f>
        <v>28608804</v>
      </c>
      <c r="D176" s="10" t="s">
        <v>655</v>
      </c>
      <c r="E176" s="8" t="s">
        <v>897</v>
      </c>
      <c r="F176" s="8" t="str">
        <f>IF(COUNTIF('Healthy (TIAB)'!A534:A1428, B176) &gt; 0, "Yes", "No")</f>
        <v>Yes</v>
      </c>
    </row>
    <row r="177" spans="1:6" ht="32" x14ac:dyDescent="0.2">
      <c r="A177" s="8">
        <v>2017</v>
      </c>
      <c r="B177" s="8">
        <v>29259181</v>
      </c>
      <c r="C177" s="9">
        <f>HYPERLINK(_xlfn.CONCAT("https://pubmed.ncbi.nlm.nih.gov/",B177), B177)</f>
        <v>29259181</v>
      </c>
      <c r="D177" s="10" t="s">
        <v>1029</v>
      </c>
      <c r="E177" s="8" t="s">
        <v>966</v>
      </c>
      <c r="F177" s="8" t="str">
        <f>IF(COUNTIF('Healthy (TIAB)'!A567:A1461, B177) &gt; 0, "Yes", "No")</f>
        <v>No</v>
      </c>
    </row>
    <row r="178" spans="1:6" ht="32" x14ac:dyDescent="0.2">
      <c r="A178" s="8">
        <v>2017</v>
      </c>
      <c r="B178" s="8">
        <v>28063515</v>
      </c>
      <c r="C178" s="9">
        <f>HYPERLINK(_xlfn.CONCAT("https://pubmed.ncbi.nlm.nih.gov/",B178), B178)</f>
        <v>28063515</v>
      </c>
      <c r="D178" s="10" t="s">
        <v>1030</v>
      </c>
      <c r="E178" s="8" t="s">
        <v>966</v>
      </c>
      <c r="F178" s="8" t="str">
        <f>IF(COUNTIF('Healthy (TIAB)'!A575:A1469, B178) &gt; 0, "Yes", "No")</f>
        <v>No</v>
      </c>
    </row>
    <row r="179" spans="1:6" ht="32" x14ac:dyDescent="0.2">
      <c r="A179" s="8">
        <v>2017</v>
      </c>
      <c r="B179" s="8">
        <v>26611718</v>
      </c>
      <c r="C179" s="9">
        <f>HYPERLINK(_xlfn.CONCAT("https://pubmed.ncbi.nlm.nih.gov/",B179), B179)</f>
        <v>26611718</v>
      </c>
      <c r="D179" s="10" t="s">
        <v>1031</v>
      </c>
      <c r="E179" s="8" t="s">
        <v>845</v>
      </c>
      <c r="F179" s="8" t="str">
        <f>IF(COUNTIF('Healthy (TIAB)'!A659:A1553, B179) &gt; 0, "Yes", "No")</f>
        <v>No</v>
      </c>
    </row>
    <row r="180" spans="1:6" ht="32" x14ac:dyDescent="0.2">
      <c r="A180" s="8">
        <v>2017</v>
      </c>
      <c r="B180" s="8">
        <v>28138734</v>
      </c>
      <c r="C180" s="9">
        <f>HYPERLINK(_xlfn.CONCAT("https://pubmed.ncbi.nlm.nih.gov/",B180), B180)</f>
        <v>28138734</v>
      </c>
      <c r="D180" s="10" t="s">
        <v>1032</v>
      </c>
      <c r="E180" s="8" t="s">
        <v>897</v>
      </c>
      <c r="F180" s="8" t="str">
        <f>IF(COUNTIF('Healthy (TIAB)'!A675:A1569, B180) &gt; 0, "Yes", "No")</f>
        <v>No</v>
      </c>
    </row>
    <row r="181" spans="1:6" ht="48" x14ac:dyDescent="0.2">
      <c r="A181" s="8">
        <v>2017</v>
      </c>
      <c r="B181" s="8">
        <v>29061183</v>
      </c>
      <c r="C181" s="9">
        <f>HYPERLINK(_xlfn.CONCAT("https://pubmed.ncbi.nlm.nih.gov/",B181), B181)</f>
        <v>29061183</v>
      </c>
      <c r="D181" s="10" t="s">
        <v>1033</v>
      </c>
      <c r="E181" s="8" t="s">
        <v>1034</v>
      </c>
      <c r="F181" s="8" t="str">
        <f>IF(COUNTIF('Healthy (TIAB)'!A700:A1594, B181) &gt; 0, "Yes", "No")</f>
        <v>No</v>
      </c>
    </row>
    <row r="182" spans="1:6" ht="32" x14ac:dyDescent="0.2">
      <c r="A182" s="8">
        <v>2017</v>
      </c>
      <c r="B182" s="8">
        <v>29034644</v>
      </c>
      <c r="C182" s="9">
        <f>HYPERLINK(_xlfn.CONCAT("https://pubmed.ncbi.nlm.nih.gov/",B182), B182)</f>
        <v>29034644</v>
      </c>
      <c r="D182" s="10" t="s">
        <v>1035</v>
      </c>
      <c r="E182" s="8" t="s">
        <v>851</v>
      </c>
      <c r="F182" s="8" t="str">
        <f>IF(COUNTIF('Healthy (TIAB)'!A701:A1595, B182) &gt; 0, "Yes", "No")</f>
        <v>No</v>
      </c>
    </row>
    <row r="183" spans="1:6" ht="64" x14ac:dyDescent="0.2">
      <c r="A183" s="8">
        <v>2017</v>
      </c>
      <c r="B183" s="8">
        <v>27913872</v>
      </c>
      <c r="C183" s="9">
        <f>HYPERLINK(_xlfn.CONCAT("https://pubmed.ncbi.nlm.nih.gov/",B183), B183)</f>
        <v>27913872</v>
      </c>
      <c r="D183" s="10" t="s">
        <v>1036</v>
      </c>
      <c r="E183" s="8" t="s">
        <v>853</v>
      </c>
      <c r="F183" s="8" t="str">
        <f>IF(COUNTIF('Healthy (TIAB)'!A706:A1600, B183) &gt; 0, "Yes", "No")</f>
        <v>No</v>
      </c>
    </row>
    <row r="184" spans="1:6" ht="32" x14ac:dyDescent="0.2">
      <c r="A184" s="8">
        <v>2017</v>
      </c>
      <c r="B184" s="8">
        <v>28511427</v>
      </c>
      <c r="C184" s="9">
        <f>HYPERLINK(_xlfn.CONCAT("https://pubmed.ncbi.nlm.nih.gov/",B184), B184)</f>
        <v>28511427</v>
      </c>
      <c r="D184" s="10" t="s">
        <v>1686</v>
      </c>
      <c r="E184" s="8" t="s">
        <v>891</v>
      </c>
      <c r="F184" s="8" t="str">
        <f>IF(COUNTIF('Healthy (TIAB)'!A707:A1601, B184) &gt; 0, "Yes", "No")</f>
        <v>No</v>
      </c>
    </row>
    <row r="185" spans="1:6" ht="48" x14ac:dyDescent="0.2">
      <c r="A185" s="8">
        <v>2017</v>
      </c>
      <c r="B185" s="8">
        <v>28434760</v>
      </c>
      <c r="C185" s="9">
        <f>HYPERLINK(_xlfn.CONCAT("https://pubmed.ncbi.nlm.nih.gov/",B185), B185)</f>
        <v>28434760</v>
      </c>
      <c r="D185" s="10" t="s">
        <v>1037</v>
      </c>
      <c r="E185" s="8" t="s">
        <v>845</v>
      </c>
      <c r="F185" s="8" t="str">
        <f>IF(COUNTIF('Healthy (TIAB)'!A713:A1607, B185) &gt; 0, "Yes", "No")</f>
        <v>No</v>
      </c>
    </row>
    <row r="186" spans="1:6" ht="48" x14ac:dyDescent="0.2">
      <c r="A186" s="8">
        <v>2017</v>
      </c>
      <c r="B186" s="8">
        <v>28846009</v>
      </c>
      <c r="C186" s="9">
        <f>HYPERLINK(_xlfn.CONCAT("https://pubmed.ncbi.nlm.nih.gov/",B186), B186)</f>
        <v>28846009</v>
      </c>
      <c r="D186" s="10" t="s">
        <v>1038</v>
      </c>
      <c r="E186" s="8" t="s">
        <v>845</v>
      </c>
      <c r="F186" s="8" t="str">
        <f>IF(COUNTIF('Healthy (TIAB)'!A742:A1636, B186) &gt; 0, "Yes", "No")</f>
        <v>No</v>
      </c>
    </row>
    <row r="187" spans="1:6" ht="32" x14ac:dyDescent="0.2">
      <c r="A187" s="8">
        <v>2017</v>
      </c>
      <c r="B187" s="8">
        <v>28282585</v>
      </c>
      <c r="C187" s="9">
        <f>HYPERLINK(_xlfn.CONCAT("https://pubmed.ncbi.nlm.nih.gov/",B187), B187)</f>
        <v>28282585</v>
      </c>
      <c r="D187" s="10" t="s">
        <v>1039</v>
      </c>
      <c r="E187" s="8" t="s">
        <v>887</v>
      </c>
      <c r="F187" s="8" t="str">
        <f>IF(COUNTIF('Healthy (TIAB)'!A754:A1648, B187) &gt; 0, "Yes", "No")</f>
        <v>No</v>
      </c>
    </row>
    <row r="188" spans="1:6" ht="32" x14ac:dyDescent="0.2">
      <c r="A188" s="8">
        <v>2017</v>
      </c>
      <c r="B188" s="8">
        <v>29113108</v>
      </c>
      <c r="C188" s="9">
        <f>HYPERLINK(_xlfn.CONCAT("https://pubmed.ncbi.nlm.nih.gov/",B188), B188)</f>
        <v>29113108</v>
      </c>
      <c r="D188" s="10" t="s">
        <v>1040</v>
      </c>
      <c r="E188" s="8" t="s">
        <v>887</v>
      </c>
      <c r="F188" s="8" t="str">
        <f>IF(COUNTIF('Healthy (TIAB)'!A765:A1659, B188) &gt; 0, "Yes", "No")</f>
        <v>No</v>
      </c>
    </row>
    <row r="189" spans="1:6" ht="48" x14ac:dyDescent="0.2">
      <c r="A189" s="8">
        <v>2017</v>
      </c>
      <c r="B189" s="8">
        <v>27619403</v>
      </c>
      <c r="C189" s="9">
        <f>HYPERLINK(_xlfn.CONCAT("https://pubmed.ncbi.nlm.nih.gov/",B189), B189)</f>
        <v>27619403</v>
      </c>
      <c r="D189" s="10" t="s">
        <v>1041</v>
      </c>
      <c r="E189" s="8" t="s">
        <v>845</v>
      </c>
      <c r="F189" s="8" t="str">
        <f>IF(COUNTIF('Healthy (TIAB)'!A788:A1682, B189) &gt; 0, "Yes", "No")</f>
        <v>No</v>
      </c>
    </row>
    <row r="190" spans="1:6" ht="48" x14ac:dyDescent="0.2">
      <c r="A190" s="8">
        <v>2017</v>
      </c>
      <c r="B190" s="8">
        <v>28110812</v>
      </c>
      <c r="C190" s="9">
        <f>HYPERLINK(_xlfn.CONCAT("https://pubmed.ncbi.nlm.nih.gov/",B190), B190)</f>
        <v>28110812</v>
      </c>
      <c r="D190" s="10" t="s">
        <v>1042</v>
      </c>
      <c r="E190" s="8" t="s">
        <v>893</v>
      </c>
      <c r="F190" s="8" t="str">
        <f>IF(COUNTIF('Healthy (TIAB)'!A799:A1693, B190) &gt; 0, "Yes", "No")</f>
        <v>No</v>
      </c>
    </row>
    <row r="191" spans="1:6" ht="32" x14ac:dyDescent="0.2">
      <c r="A191" s="8">
        <v>2017</v>
      </c>
      <c r="B191" s="8">
        <v>29173690</v>
      </c>
      <c r="C191" s="9">
        <f>HYPERLINK(_xlfn.CONCAT("https://pubmed.ncbi.nlm.nih.gov/",B191), B191)</f>
        <v>29173690</v>
      </c>
      <c r="D191" s="10" t="s">
        <v>1043</v>
      </c>
      <c r="E191" s="8" t="s">
        <v>845</v>
      </c>
      <c r="F191" s="8" t="str">
        <f>IF(COUNTIF('Healthy (TIAB)'!A810:A1704, B191) &gt; 0, "Yes", "No")</f>
        <v>No</v>
      </c>
    </row>
    <row r="192" spans="1:6" ht="32" x14ac:dyDescent="0.2">
      <c r="A192" s="8">
        <v>2017</v>
      </c>
      <c r="B192" s="8">
        <v>27838194</v>
      </c>
      <c r="C192" s="9">
        <f>HYPERLINK(_xlfn.CONCAT("https://pubmed.ncbi.nlm.nih.gov/",B192), B192)</f>
        <v>27838194</v>
      </c>
      <c r="D192" s="10" t="s">
        <v>1044</v>
      </c>
      <c r="E192" s="8" t="s">
        <v>845</v>
      </c>
      <c r="F192" s="8" t="str">
        <f>IF(COUNTIF('Healthy (TIAB)'!A819:A1713, B192) &gt; 0, "Yes", "No")</f>
        <v>No</v>
      </c>
    </row>
    <row r="193" spans="1:6" ht="48" x14ac:dyDescent="0.2">
      <c r="A193" s="8">
        <v>2017</v>
      </c>
      <c r="B193" s="8">
        <v>27600795</v>
      </c>
      <c r="C193" s="9">
        <f>HYPERLINK(_xlfn.CONCAT("https://pubmed.ncbi.nlm.nih.gov/",B193), B193)</f>
        <v>27600795</v>
      </c>
      <c r="D193" s="10" t="s">
        <v>1045</v>
      </c>
      <c r="E193" s="8" t="s">
        <v>1025</v>
      </c>
      <c r="F193" s="8" t="str">
        <f>IF(COUNTIF('Healthy (TIAB)'!A844:A1738, B193) &gt; 0, "Yes", "No")</f>
        <v>No</v>
      </c>
    </row>
    <row r="194" spans="1:6" ht="32" x14ac:dyDescent="0.2">
      <c r="A194" s="8">
        <v>2017</v>
      </c>
      <c r="B194" s="8">
        <v>28562117</v>
      </c>
      <c r="C194" s="9">
        <f>HYPERLINK(_xlfn.CONCAT("https://pubmed.ncbi.nlm.nih.gov/",B194), B194)</f>
        <v>28562117</v>
      </c>
      <c r="D194" s="10" t="s">
        <v>570</v>
      </c>
      <c r="E194" s="8" t="s">
        <v>869</v>
      </c>
      <c r="F194" s="8" t="str">
        <f>IF(COUNTIF('Healthy (TIAB)'!A897:A1791, B194) &gt; 0, "Yes", "No")</f>
        <v>No</v>
      </c>
    </row>
    <row r="195" spans="1:6" ht="48" x14ac:dyDescent="0.2">
      <c r="A195" s="8">
        <v>2017</v>
      </c>
      <c r="B195" s="8">
        <v>28558855</v>
      </c>
      <c r="C195" s="9">
        <f>HYPERLINK(_xlfn.CONCAT("https://pubmed.ncbi.nlm.nih.gov/",B195), B195)</f>
        <v>28558855</v>
      </c>
      <c r="D195" s="10" t="s">
        <v>654</v>
      </c>
      <c r="E195" s="8" t="s">
        <v>1046</v>
      </c>
      <c r="F195" s="8" t="str">
        <f>IF(COUNTIF('Healthy (TIAB)'!A931:A1825, B195) &gt; 0, "Yes", "No")</f>
        <v>No</v>
      </c>
    </row>
    <row r="196" spans="1:6" ht="32" x14ac:dyDescent="0.2">
      <c r="A196" s="8">
        <v>2016</v>
      </c>
      <c r="B196" s="8">
        <v>27121596</v>
      </c>
      <c r="C196" s="9">
        <f>HYPERLINK(_xlfn.CONCAT("https://pubmed.ncbi.nlm.nih.gov/",B196), B196)</f>
        <v>27121596</v>
      </c>
      <c r="D196" s="10" t="s">
        <v>618</v>
      </c>
      <c r="E196" s="8" t="s">
        <v>891</v>
      </c>
      <c r="F196" s="8" t="str">
        <f>IF(COUNTIF('Healthy (TIAB)'!A7:A901, B196) &gt; 0, "Yes", "No")</f>
        <v>Yes</v>
      </c>
    </row>
    <row r="197" spans="1:6" ht="32" x14ac:dyDescent="0.2">
      <c r="A197" s="8">
        <v>2016</v>
      </c>
      <c r="B197" s="8">
        <v>27977757</v>
      </c>
      <c r="C197" s="9">
        <f>HYPERLINK(_xlfn.CONCAT("https://pubmed.ncbi.nlm.nih.gov/",B197), B197)</f>
        <v>27977757</v>
      </c>
      <c r="D197" s="10" t="s">
        <v>1047</v>
      </c>
      <c r="E197" s="8" t="s">
        <v>848</v>
      </c>
      <c r="F197" s="8" t="str">
        <f>IF(COUNTIF('Healthy (TIAB)'!A26:A920, B197) &gt; 0, "Yes", "No")</f>
        <v>No</v>
      </c>
    </row>
    <row r="198" spans="1:6" ht="16" x14ac:dyDescent="0.2">
      <c r="A198" s="8">
        <v>2016</v>
      </c>
      <c r="B198" s="8">
        <v>27701428</v>
      </c>
      <c r="C198" s="9">
        <f>HYPERLINK(_xlfn.CONCAT("https://pubmed.ncbi.nlm.nih.gov/",B198), B198)</f>
        <v>27701428</v>
      </c>
      <c r="D198" s="10" t="s">
        <v>1048</v>
      </c>
      <c r="E198" s="8" t="s">
        <v>1034</v>
      </c>
      <c r="F198" s="8" t="str">
        <f>IF(COUNTIF('Healthy (TIAB)'!A32:A926, B198) &gt; 0, "Yes", "No")</f>
        <v>No</v>
      </c>
    </row>
    <row r="199" spans="1:6" ht="32" x14ac:dyDescent="0.2">
      <c r="A199" s="8">
        <v>2016</v>
      </c>
      <c r="B199" s="8">
        <v>26754658</v>
      </c>
      <c r="C199" s="9">
        <f>HYPERLINK(_xlfn.CONCAT("https://pubmed.ncbi.nlm.nih.gov/",B199), B199)</f>
        <v>26754658</v>
      </c>
      <c r="D199" s="10" t="s">
        <v>1049</v>
      </c>
      <c r="E199" s="8" t="s">
        <v>899</v>
      </c>
      <c r="F199" s="8" t="str">
        <f>IF(COUNTIF('Healthy (TIAB)'!A40:A934, B199) &gt; 0, "Yes", "No")</f>
        <v>No</v>
      </c>
    </row>
    <row r="200" spans="1:6" ht="48" x14ac:dyDescent="0.2">
      <c r="A200" s="8">
        <v>2016</v>
      </c>
      <c r="B200" s="8">
        <v>26667367</v>
      </c>
      <c r="C200" s="9">
        <f>HYPERLINK(_xlfn.CONCAT("https://pubmed.ncbi.nlm.nih.gov/",B200), B200)</f>
        <v>26667367</v>
      </c>
      <c r="D200" s="10" t="s">
        <v>1050</v>
      </c>
      <c r="E200" s="8" t="s">
        <v>853</v>
      </c>
      <c r="F200" s="8" t="str">
        <f>IF(COUNTIF('Healthy (TIAB)'!A42:A936, B200) &gt; 0, "Yes", "No")</f>
        <v>No</v>
      </c>
    </row>
    <row r="201" spans="1:6" ht="48" x14ac:dyDescent="0.2">
      <c r="A201" s="8">
        <v>2016</v>
      </c>
      <c r="B201" s="8">
        <v>26807502</v>
      </c>
      <c r="C201" s="9">
        <f>HYPERLINK(_xlfn.CONCAT("https://pubmed.ncbi.nlm.nih.gov/",B201), B201)</f>
        <v>26807502</v>
      </c>
      <c r="D201" s="10" t="s">
        <v>1051</v>
      </c>
      <c r="E201" s="8" t="s">
        <v>853</v>
      </c>
      <c r="F201" s="8" t="str">
        <f>IF(COUNTIF('Healthy (TIAB)'!A46:A940, B201) &gt; 0, "Yes", "No")</f>
        <v>No</v>
      </c>
    </row>
    <row r="202" spans="1:6" ht="32" x14ac:dyDescent="0.2">
      <c r="A202" s="8">
        <v>2016</v>
      </c>
      <c r="B202" s="8">
        <v>27015634</v>
      </c>
      <c r="C202" s="9">
        <f>HYPERLINK(_xlfn.CONCAT("https://pubmed.ncbi.nlm.nih.gov/",B202), B202)</f>
        <v>27015634</v>
      </c>
      <c r="D202" s="10" t="s">
        <v>1052</v>
      </c>
      <c r="E202" s="8" t="s">
        <v>853</v>
      </c>
      <c r="F202" s="8" t="str">
        <f>IF(COUNTIF('Healthy (TIAB)'!A50:A944, B202) &gt; 0, "Yes", "No")</f>
        <v>No</v>
      </c>
    </row>
    <row r="203" spans="1:6" ht="48" x14ac:dyDescent="0.2">
      <c r="A203" s="8">
        <v>2016</v>
      </c>
      <c r="B203" s="8">
        <v>27281302</v>
      </c>
      <c r="C203" s="9">
        <f>HYPERLINK(_xlfn.CONCAT("https://pubmed.ncbi.nlm.nih.gov/",B203), B203)</f>
        <v>27281302</v>
      </c>
      <c r="D203" s="10" t="s">
        <v>169</v>
      </c>
      <c r="E203" s="8" t="s">
        <v>1025</v>
      </c>
      <c r="F203" s="8" t="str">
        <f>IF(COUNTIF('Healthy (TIAB)'!A56:A950, B203) &gt; 0, "Yes", "No")</f>
        <v>Yes</v>
      </c>
    </row>
    <row r="204" spans="1:6" ht="32" x14ac:dyDescent="0.2">
      <c r="A204" s="8">
        <v>2016</v>
      </c>
      <c r="B204" s="8">
        <v>26047766</v>
      </c>
      <c r="C204" s="9">
        <f>HYPERLINK(_xlfn.CONCAT("https://pubmed.ncbi.nlm.nih.gov/",B204), B204)</f>
        <v>26047766</v>
      </c>
      <c r="D204" s="10" t="s">
        <v>1053</v>
      </c>
      <c r="E204" s="8" t="s">
        <v>853</v>
      </c>
      <c r="F204" s="8" t="str">
        <f>IF(COUNTIF('Healthy (TIAB)'!A58:A952, B204) &gt; 0, "Yes", "No")</f>
        <v>No</v>
      </c>
    </row>
    <row r="205" spans="1:6" ht="32" x14ac:dyDescent="0.2">
      <c r="A205" s="8">
        <v>2016</v>
      </c>
      <c r="B205" s="8">
        <v>27482256</v>
      </c>
      <c r="C205" s="9">
        <f>HYPERLINK(_xlfn.CONCAT("https://pubmed.ncbi.nlm.nih.gov/",B205), B205)</f>
        <v>27482256</v>
      </c>
      <c r="D205" s="10" t="s">
        <v>1054</v>
      </c>
      <c r="E205" s="8" t="s">
        <v>848</v>
      </c>
      <c r="F205" s="8" t="str">
        <f>IF(COUNTIF('Healthy (TIAB)'!A66:A960, B205) &gt; 0, "Yes", "No")</f>
        <v>No</v>
      </c>
    </row>
    <row r="206" spans="1:6" ht="80" x14ac:dyDescent="0.2">
      <c r="A206" s="8">
        <v>2016</v>
      </c>
      <c r="B206" s="8">
        <v>27565734</v>
      </c>
      <c r="C206" s="9">
        <f>HYPERLINK(_xlfn.CONCAT("https://pubmed.ncbi.nlm.nih.gov/",B206), B206)</f>
        <v>27565734</v>
      </c>
      <c r="D206" s="10" t="s">
        <v>1055</v>
      </c>
      <c r="E206" s="8" t="s">
        <v>853</v>
      </c>
      <c r="F206" s="8" t="str">
        <f>IF(COUNTIF('Healthy (TIAB)'!A72:A966, B206) &gt; 0, "Yes", "No")</f>
        <v>No</v>
      </c>
    </row>
    <row r="207" spans="1:6" ht="32" x14ac:dyDescent="0.2">
      <c r="A207" s="8">
        <v>2016</v>
      </c>
      <c r="B207" s="8">
        <v>27614801</v>
      </c>
      <c r="C207" s="9">
        <f>HYPERLINK(_xlfn.CONCAT("https://pubmed.ncbi.nlm.nih.gov/",B207), B207)</f>
        <v>27614801</v>
      </c>
      <c r="D207" s="10" t="s">
        <v>1056</v>
      </c>
      <c r="E207" s="8" t="s">
        <v>851</v>
      </c>
      <c r="F207" s="8" t="str">
        <f>IF(COUNTIF('Healthy (TIAB)'!A76:A970, B207) &gt; 0, "Yes", "No")</f>
        <v>No</v>
      </c>
    </row>
    <row r="208" spans="1:6" ht="32" x14ac:dyDescent="0.2">
      <c r="A208" s="8">
        <v>2016</v>
      </c>
      <c r="B208" s="8">
        <v>28032064</v>
      </c>
      <c r="C208" s="9">
        <f>HYPERLINK(_xlfn.CONCAT("https://pubmed.ncbi.nlm.nih.gov/",B208), B208)</f>
        <v>28032064</v>
      </c>
      <c r="D208" s="10" t="s">
        <v>1057</v>
      </c>
      <c r="E208" s="8" t="s">
        <v>966</v>
      </c>
      <c r="F208" s="8" t="str">
        <f>IF(COUNTIF('Healthy (TIAB)'!A85:A979, B208) &gt; 0, "Yes", "No")</f>
        <v>No</v>
      </c>
    </row>
    <row r="209" spans="1:6" ht="32" x14ac:dyDescent="0.2">
      <c r="A209" s="8">
        <v>2016</v>
      </c>
      <c r="B209" s="8">
        <v>26757835</v>
      </c>
      <c r="C209" s="9">
        <f>HYPERLINK(_xlfn.CONCAT("https://pubmed.ncbi.nlm.nih.gov/",B209), B209)</f>
        <v>26757835</v>
      </c>
      <c r="D209" s="10" t="s">
        <v>1058</v>
      </c>
      <c r="E209" s="8" t="s">
        <v>887</v>
      </c>
      <c r="F209" s="8" t="str">
        <f>IF(COUNTIF('Healthy (TIAB)'!A117:A1011, B209) &gt; 0, "Yes", "No")</f>
        <v>No</v>
      </c>
    </row>
    <row r="210" spans="1:6" ht="32" x14ac:dyDescent="0.2">
      <c r="A210" s="8">
        <v>2016</v>
      </c>
      <c r="B210" s="8">
        <v>27658130</v>
      </c>
      <c r="C210" s="9">
        <f>HYPERLINK(_xlfn.CONCAT("https://pubmed.ncbi.nlm.nih.gov/",B210), B210)</f>
        <v>27658130</v>
      </c>
      <c r="D210" s="10" t="s">
        <v>1059</v>
      </c>
      <c r="E210" s="8" t="s">
        <v>1002</v>
      </c>
      <c r="F210" s="8" t="str">
        <f>IF(COUNTIF('Healthy (TIAB)'!A275:A1169, B210) &gt; 0, "Yes", "No")</f>
        <v>No</v>
      </c>
    </row>
    <row r="211" spans="1:6" ht="32" x14ac:dyDescent="0.2">
      <c r="A211" s="8">
        <v>2016</v>
      </c>
      <c r="B211" s="8">
        <v>27448155</v>
      </c>
      <c r="C211" s="9">
        <f>HYPERLINK(_xlfn.CONCAT("https://pubmed.ncbi.nlm.nih.gov/",B211), B211)</f>
        <v>27448155</v>
      </c>
      <c r="D211" s="10" t="s">
        <v>567</v>
      </c>
      <c r="E211" s="8" t="s">
        <v>966</v>
      </c>
      <c r="F211" s="8" t="str">
        <f>IF(COUNTIF('Healthy (TIAB)'!A280:A1174, B211) &gt; 0, "Yes", "No")</f>
        <v>Yes</v>
      </c>
    </row>
    <row r="212" spans="1:6" ht="32" x14ac:dyDescent="0.2">
      <c r="A212" s="8">
        <v>2016</v>
      </c>
      <c r="B212" s="8">
        <v>27490922</v>
      </c>
      <c r="C212" s="9">
        <f>HYPERLINK(_xlfn.CONCAT("https://pubmed.ncbi.nlm.nih.gov/",B212), B212)</f>
        <v>27490922</v>
      </c>
      <c r="D212" s="10" t="s">
        <v>1060</v>
      </c>
      <c r="E212" s="8" t="s">
        <v>850</v>
      </c>
      <c r="F212" s="8" t="str">
        <f>IF(COUNTIF('Healthy (TIAB)'!A319:A1213, B212) &gt; 0, "Yes", "No")</f>
        <v>No</v>
      </c>
    </row>
    <row r="213" spans="1:6" ht="32" x14ac:dyDescent="0.2">
      <c r="A213" s="8">
        <v>2016</v>
      </c>
      <c r="B213" s="8">
        <v>27463412</v>
      </c>
      <c r="C213" s="9">
        <f>HYPERLINK(_xlfn.CONCAT("https://pubmed.ncbi.nlm.nih.gov/",B213), B213)</f>
        <v>27463412</v>
      </c>
      <c r="D213" s="10" t="s">
        <v>170</v>
      </c>
      <c r="E213" s="8" t="s">
        <v>848</v>
      </c>
      <c r="F213" s="8" t="str">
        <f>IF(COUNTIF('Healthy (TIAB)'!A410:A1304, B213) &gt; 0, "Yes", "No")</f>
        <v>No</v>
      </c>
    </row>
    <row r="214" spans="1:6" ht="48" x14ac:dyDescent="0.2">
      <c r="A214" s="8">
        <v>2016</v>
      </c>
      <c r="B214" s="8">
        <v>27187447</v>
      </c>
      <c r="C214" s="9">
        <f>HYPERLINK(_xlfn.CONCAT("https://pubmed.ncbi.nlm.nih.gov/",B214), B214)</f>
        <v>27187447</v>
      </c>
      <c r="D214" s="10" t="s">
        <v>1061</v>
      </c>
      <c r="E214" s="8" t="s">
        <v>1025</v>
      </c>
      <c r="F214" s="8" t="str">
        <f>IF(COUNTIF('Healthy (TIAB)'!A432:A1326, B214) &gt; 0, "Yes", "No")</f>
        <v>No</v>
      </c>
    </row>
    <row r="215" spans="1:6" ht="32" x14ac:dyDescent="0.2">
      <c r="A215" s="8">
        <v>2016</v>
      </c>
      <c r="B215" s="8">
        <v>27632909</v>
      </c>
      <c r="C215" s="9">
        <f>HYPERLINK(_xlfn.CONCAT("https://pubmed.ncbi.nlm.nih.gov/",B215), B215)</f>
        <v>27632909</v>
      </c>
      <c r="D215" s="10" t="s">
        <v>1062</v>
      </c>
      <c r="E215" s="8" t="s">
        <v>899</v>
      </c>
      <c r="F215" s="8" t="str">
        <f>IF(COUNTIF('Healthy (TIAB)'!A446:A1340, B215) &gt; 0, "Yes", "No")</f>
        <v>No</v>
      </c>
    </row>
    <row r="216" spans="1:6" ht="32" x14ac:dyDescent="0.2">
      <c r="A216" s="8">
        <v>2016</v>
      </c>
      <c r="B216" s="8">
        <v>27117144</v>
      </c>
      <c r="C216" s="9">
        <f>HYPERLINK(_xlfn.CONCAT("https://pubmed.ncbi.nlm.nih.gov/",B216), B216)</f>
        <v>27117144</v>
      </c>
      <c r="D216" s="10" t="s">
        <v>1063</v>
      </c>
      <c r="E216" s="8" t="s">
        <v>853</v>
      </c>
      <c r="F216" s="8" t="str">
        <f>IF(COUNTIF('Healthy (TIAB)'!A448:A1342, B216) &gt; 0, "Yes", "No")</f>
        <v>No</v>
      </c>
    </row>
    <row r="217" spans="1:6" ht="32" x14ac:dyDescent="0.2">
      <c r="A217" s="8">
        <v>2016</v>
      </c>
      <c r="B217" s="8">
        <v>27903997</v>
      </c>
      <c r="C217" s="9">
        <f>HYPERLINK(_xlfn.CONCAT("https://pubmed.ncbi.nlm.nih.gov/",B217), B217)</f>
        <v>27903997</v>
      </c>
      <c r="D217" s="10" t="s">
        <v>1064</v>
      </c>
      <c r="E217" s="8" t="s">
        <v>853</v>
      </c>
      <c r="F217" s="8" t="str">
        <f>IF(COUNTIF('Healthy (TIAB)'!A449:A1343, B217) &gt; 0, "Yes", "No")</f>
        <v>No</v>
      </c>
    </row>
    <row r="218" spans="1:6" ht="48" x14ac:dyDescent="0.2">
      <c r="A218" s="8">
        <v>2016</v>
      </c>
      <c r="B218" s="8">
        <v>27305954</v>
      </c>
      <c r="C218" s="9">
        <f>HYPERLINK(_xlfn.CONCAT("https://pubmed.ncbi.nlm.nih.gov/",B218), B218)</f>
        <v>27305954</v>
      </c>
      <c r="D218" s="10" t="s">
        <v>1065</v>
      </c>
      <c r="E218" s="8" t="s">
        <v>858</v>
      </c>
      <c r="F218" s="8" t="str">
        <f>IF(COUNTIF('Healthy (TIAB)'!A462:A1356, B218) &gt; 0, "Yes", "No")</f>
        <v>No</v>
      </c>
    </row>
    <row r="219" spans="1:6" ht="48" x14ac:dyDescent="0.2">
      <c r="A219" s="8">
        <v>2016</v>
      </c>
      <c r="B219" s="8">
        <v>27374222</v>
      </c>
      <c r="C219" s="9">
        <f>HYPERLINK(_xlfn.CONCAT("https://pubmed.ncbi.nlm.nih.gov/",B219), B219)</f>
        <v>27374222</v>
      </c>
      <c r="D219" s="10" t="s">
        <v>1066</v>
      </c>
      <c r="E219" s="8" t="s">
        <v>1034</v>
      </c>
      <c r="F219" s="8" t="str">
        <f>IF(COUNTIF('Healthy (TIAB)'!A473:A1367, B219) &gt; 0, "Yes", "No")</f>
        <v>No</v>
      </c>
    </row>
    <row r="220" spans="1:6" ht="32" x14ac:dyDescent="0.2">
      <c r="A220" s="8">
        <v>2016</v>
      </c>
      <c r="B220" s="8">
        <v>27843961</v>
      </c>
      <c r="C220" s="9">
        <f>HYPERLINK(_xlfn.CONCAT("https://pubmed.ncbi.nlm.nih.gov/",B220), B220)</f>
        <v>27843961</v>
      </c>
      <c r="D220" s="10" t="s">
        <v>1067</v>
      </c>
      <c r="E220" s="8" t="s">
        <v>853</v>
      </c>
      <c r="F220" s="8" t="str">
        <f>IF(COUNTIF('Healthy (TIAB)'!A486:A1380, B220) &gt; 0, "Yes", "No")</f>
        <v>No</v>
      </c>
    </row>
    <row r="221" spans="1:6" ht="32" x14ac:dyDescent="0.2">
      <c r="A221" s="8">
        <v>2016</v>
      </c>
      <c r="B221" s="8">
        <v>27356240</v>
      </c>
      <c r="C221" s="9">
        <f>HYPERLINK(_xlfn.CONCAT("https://pubmed.ncbi.nlm.nih.gov/",B221), B221)</f>
        <v>27356240</v>
      </c>
      <c r="D221" s="10" t="s">
        <v>1668</v>
      </c>
      <c r="E221" s="8" t="s">
        <v>850</v>
      </c>
      <c r="F221" s="8" t="str">
        <f>IF(COUNTIF('Healthy (TIAB)'!A487:A1381, B221) &gt; 0, "Yes", "No")</f>
        <v>No</v>
      </c>
    </row>
    <row r="222" spans="1:6" ht="32" x14ac:dyDescent="0.2">
      <c r="A222" s="8">
        <v>2016</v>
      </c>
      <c r="B222" s="8">
        <v>27733252</v>
      </c>
      <c r="C222" s="9">
        <f>HYPERLINK(_xlfn.CONCAT("https://pubmed.ncbi.nlm.nih.gov/",B222), B222)</f>
        <v>27733252</v>
      </c>
      <c r="D222" s="10" t="s">
        <v>171</v>
      </c>
      <c r="E222" s="8" t="s">
        <v>887</v>
      </c>
      <c r="F222" s="8" t="str">
        <f>IF(COUNTIF('Healthy (TIAB)'!A501:A1395, B222) &gt; 0, "Yes", "No")</f>
        <v>No</v>
      </c>
    </row>
    <row r="223" spans="1:6" ht="48" x14ac:dyDescent="0.2">
      <c r="A223" s="8">
        <v>2016</v>
      </c>
      <c r="B223" s="8">
        <v>27041244</v>
      </c>
      <c r="C223" s="9">
        <f>HYPERLINK(_xlfn.CONCAT("https://pubmed.ncbi.nlm.nih.gov/",B223), B223)</f>
        <v>27041244</v>
      </c>
      <c r="D223" s="10" t="s">
        <v>399</v>
      </c>
      <c r="E223" s="8" t="s">
        <v>856</v>
      </c>
      <c r="F223" s="8" t="str">
        <f>IF(COUNTIF('Healthy (TIAB)'!A516:A1410, B223) &gt; 0, "Yes", "No")</f>
        <v>No</v>
      </c>
    </row>
    <row r="224" spans="1:6" ht="32" x14ac:dyDescent="0.2">
      <c r="A224" s="8">
        <v>2016</v>
      </c>
      <c r="B224" s="8">
        <v>26620373</v>
      </c>
      <c r="C224" s="9">
        <f>HYPERLINK(_xlfn.CONCAT("https://pubmed.ncbi.nlm.nih.gov/",B224), B224)</f>
        <v>26620373</v>
      </c>
      <c r="D224" s="10" t="s">
        <v>1068</v>
      </c>
      <c r="E224" s="8" t="s">
        <v>1034</v>
      </c>
      <c r="F224" s="8" t="str">
        <f>IF(COUNTIF('Healthy (TIAB)'!A531:A1425, B224) &gt; 0, "Yes", "No")</f>
        <v>No</v>
      </c>
    </row>
    <row r="225" spans="1:6" ht="32" x14ac:dyDescent="0.2">
      <c r="A225" s="8">
        <v>2016</v>
      </c>
      <c r="B225" s="8">
        <v>27105870</v>
      </c>
      <c r="C225" s="9">
        <f>HYPERLINK(_xlfn.CONCAT("https://pubmed.ncbi.nlm.nih.gov/",B225), B225)</f>
        <v>27105870</v>
      </c>
      <c r="D225" s="10" t="s">
        <v>400</v>
      </c>
      <c r="E225" s="8" t="s">
        <v>887</v>
      </c>
      <c r="F225" s="8" t="str">
        <f>IF(COUNTIF('Healthy (TIAB)'!A560:A1454, B225) &gt; 0, "Yes", "No")</f>
        <v>No</v>
      </c>
    </row>
    <row r="226" spans="1:6" ht="32" x14ac:dyDescent="0.2">
      <c r="A226" s="8">
        <v>2016</v>
      </c>
      <c r="B226" s="8">
        <v>27340931</v>
      </c>
      <c r="C226" s="9">
        <f>HYPERLINK(_xlfn.CONCAT("https://pubmed.ncbi.nlm.nih.gov/",B226), B226)</f>
        <v>27340931</v>
      </c>
      <c r="D226" s="10" t="s">
        <v>1069</v>
      </c>
      <c r="E226" s="8" t="s">
        <v>1070</v>
      </c>
      <c r="F226" s="8" t="str">
        <f>IF(COUNTIF('Healthy (TIAB)'!A562:A1456, B226) &gt; 0, "Yes", "No")</f>
        <v>No</v>
      </c>
    </row>
    <row r="227" spans="1:6" ht="32" x14ac:dyDescent="0.2">
      <c r="A227" s="8">
        <v>2016</v>
      </c>
      <c r="B227" s="8">
        <v>27424313</v>
      </c>
      <c r="C227" s="9">
        <f>HYPERLINK(_xlfn.CONCAT("https://pubmed.ncbi.nlm.nih.gov/",B227), B227)</f>
        <v>27424313</v>
      </c>
      <c r="D227" s="10" t="s">
        <v>1071</v>
      </c>
      <c r="E227" s="8" t="s">
        <v>966</v>
      </c>
      <c r="F227" s="8" t="str">
        <f>IF(COUNTIF('Healthy (TIAB)'!A564:A1458, B227) &gt; 0, "Yes", "No")</f>
        <v>No</v>
      </c>
    </row>
    <row r="228" spans="1:6" ht="32" x14ac:dyDescent="0.2">
      <c r="A228" s="8">
        <v>2016</v>
      </c>
      <c r="B228" s="8">
        <v>27721230</v>
      </c>
      <c r="C228" s="9">
        <f>HYPERLINK(_xlfn.CONCAT("https://pubmed.ncbi.nlm.nih.gov/",B228), B228)</f>
        <v>27721230</v>
      </c>
      <c r="D228" s="10" t="s">
        <v>1072</v>
      </c>
      <c r="E228" s="8" t="s">
        <v>869</v>
      </c>
      <c r="F228" s="8" t="str">
        <f>IF(COUNTIF('Healthy (TIAB)'!A565:A1459, B228) &gt; 0, "Yes", "No")</f>
        <v>No</v>
      </c>
    </row>
    <row r="229" spans="1:6" ht="48" x14ac:dyDescent="0.2">
      <c r="A229" s="8">
        <v>2016</v>
      </c>
      <c r="B229" s="8">
        <v>27578110</v>
      </c>
      <c r="C229" s="9">
        <f>HYPERLINK(_xlfn.CONCAT("https://pubmed.ncbi.nlm.nih.gov/",B229), B229)</f>
        <v>27578110</v>
      </c>
      <c r="D229" s="10" t="s">
        <v>1073</v>
      </c>
      <c r="E229" s="8" t="s">
        <v>851</v>
      </c>
      <c r="F229" s="8" t="str">
        <f>IF(COUNTIF('Healthy (TIAB)'!A576:A1470, B229) &gt; 0, "Yes", "No")</f>
        <v>No</v>
      </c>
    </row>
    <row r="230" spans="1:6" ht="32" x14ac:dyDescent="0.2">
      <c r="A230" s="8">
        <v>2016</v>
      </c>
      <c r="B230" s="8">
        <v>27279841</v>
      </c>
      <c r="C230" s="9">
        <f>HYPERLINK(_xlfn.CONCAT("https://pubmed.ncbi.nlm.nih.gov/",B230), B230)</f>
        <v>27279841</v>
      </c>
      <c r="D230" s="10" t="s">
        <v>1074</v>
      </c>
      <c r="E230" s="8" t="s">
        <v>899</v>
      </c>
      <c r="F230" s="8" t="str">
        <f>IF(COUNTIF('Healthy (TIAB)'!A637:A1531, B230) &gt; 0, "Yes", "No")</f>
        <v>No</v>
      </c>
    </row>
    <row r="231" spans="1:6" ht="32" x14ac:dyDescent="0.2">
      <c r="A231" s="8">
        <v>2016</v>
      </c>
      <c r="B231" s="8">
        <v>26216648</v>
      </c>
      <c r="C231" s="9">
        <f>HYPERLINK(_xlfn.CONCAT("https://pubmed.ncbi.nlm.nih.gov/",B231), B231)</f>
        <v>26216648</v>
      </c>
      <c r="D231" s="10" t="s">
        <v>1075</v>
      </c>
      <c r="E231" s="8" t="s">
        <v>845</v>
      </c>
      <c r="F231" s="8" t="str">
        <f>IF(COUNTIF('Healthy (TIAB)'!A644:A1538, B231) &gt; 0, "Yes", "No")</f>
        <v>No</v>
      </c>
    </row>
    <row r="232" spans="1:6" ht="32" x14ac:dyDescent="0.2">
      <c r="A232" s="8">
        <v>2016</v>
      </c>
      <c r="B232" s="8">
        <v>26892135</v>
      </c>
      <c r="C232" s="9">
        <f>HYPERLINK(_xlfn.CONCAT("https://pubmed.ncbi.nlm.nih.gov/",B232), B232)</f>
        <v>26892135</v>
      </c>
      <c r="D232" s="10" t="s">
        <v>1076</v>
      </c>
      <c r="E232" s="8" t="s">
        <v>845</v>
      </c>
      <c r="F232" s="8" t="str">
        <f>IF(COUNTIF('Healthy (TIAB)'!A647:A1541, B232) &gt; 0, "Yes", "No")</f>
        <v>No</v>
      </c>
    </row>
    <row r="233" spans="1:6" ht="32" x14ac:dyDescent="0.2">
      <c r="A233" s="8">
        <v>2016</v>
      </c>
      <c r="B233" s="8">
        <v>27135947</v>
      </c>
      <c r="C233" s="9">
        <f>HYPERLINK(_xlfn.CONCAT("https://pubmed.ncbi.nlm.nih.gov/",B233), B233)</f>
        <v>27135947</v>
      </c>
      <c r="D233" s="10" t="s">
        <v>1683</v>
      </c>
      <c r="E233" s="8" t="s">
        <v>1710</v>
      </c>
      <c r="F233" s="8" t="str">
        <f>IF(COUNTIF('Healthy (TIAB)'!A667:A1561, B233) &gt; 0, "Yes", "No")</f>
        <v>No</v>
      </c>
    </row>
    <row r="234" spans="1:6" ht="32" x14ac:dyDescent="0.2">
      <c r="A234" s="8">
        <v>2016</v>
      </c>
      <c r="B234" s="8">
        <v>27279274</v>
      </c>
      <c r="C234" s="9">
        <f>HYPERLINK(_xlfn.CONCAT("https://pubmed.ncbi.nlm.nih.gov/",B234), B234)</f>
        <v>27279274</v>
      </c>
      <c r="D234" s="10" t="s">
        <v>1077</v>
      </c>
      <c r="E234" s="8" t="s">
        <v>885</v>
      </c>
      <c r="F234" s="8" t="str">
        <f>IF(COUNTIF('Healthy (TIAB)'!A685:A1579, B234) &gt; 0, "Yes", "No")</f>
        <v>No</v>
      </c>
    </row>
    <row r="235" spans="1:6" ht="32" x14ac:dyDescent="0.2">
      <c r="A235" s="8">
        <v>2016</v>
      </c>
      <c r="B235" s="8">
        <v>27155920</v>
      </c>
      <c r="C235" s="9">
        <f>HYPERLINK(_xlfn.CONCAT("https://pubmed.ncbi.nlm.nih.gov/",B235), B235)</f>
        <v>27155920</v>
      </c>
      <c r="D235" s="10" t="s">
        <v>1078</v>
      </c>
      <c r="E235" s="8" t="s">
        <v>891</v>
      </c>
      <c r="F235" s="8" t="str">
        <f>IF(COUNTIF('Healthy (TIAB)'!A687:A1581, B235) &gt; 0, "Yes", "No")</f>
        <v>No</v>
      </c>
    </row>
    <row r="236" spans="1:6" ht="48" x14ac:dyDescent="0.2">
      <c r="A236" s="8">
        <v>2016</v>
      </c>
      <c r="B236" s="8">
        <v>26518514</v>
      </c>
      <c r="C236" s="9">
        <f>HYPERLINK(_xlfn.CONCAT("https://pubmed.ncbi.nlm.nih.gov/",B236), B236)</f>
        <v>26518514</v>
      </c>
      <c r="D236" s="10" t="s">
        <v>1079</v>
      </c>
      <c r="E236" s="8" t="s">
        <v>845</v>
      </c>
      <c r="F236" s="8" t="str">
        <f>IF(COUNTIF('Healthy (TIAB)'!A691:A1585, B236) &gt; 0, "Yes", "No")</f>
        <v>No</v>
      </c>
    </row>
    <row r="237" spans="1:6" ht="32" x14ac:dyDescent="0.2">
      <c r="A237" s="8">
        <v>2016</v>
      </c>
      <c r="B237" s="8">
        <v>27034958</v>
      </c>
      <c r="C237" s="9">
        <f>HYPERLINK(_xlfn.CONCAT("https://pubmed.ncbi.nlm.nih.gov/",B237), B237)</f>
        <v>27034958</v>
      </c>
      <c r="D237" s="10" t="s">
        <v>1080</v>
      </c>
      <c r="E237" s="8" t="s">
        <v>851</v>
      </c>
      <c r="F237" s="8" t="str">
        <f>IF(COUNTIF('Healthy (TIAB)'!A694:A1588, B237) &gt; 0, "Yes", "No")</f>
        <v>No</v>
      </c>
    </row>
    <row r="238" spans="1:6" ht="32" x14ac:dyDescent="0.2">
      <c r="A238" s="8">
        <v>2016</v>
      </c>
      <c r="B238" s="8">
        <v>27040503</v>
      </c>
      <c r="C238" s="9">
        <f>HYPERLINK(_xlfn.CONCAT("https://pubmed.ncbi.nlm.nih.gov/",B238), B238)</f>
        <v>27040503</v>
      </c>
      <c r="D238" s="10" t="s">
        <v>1684</v>
      </c>
      <c r="E238" s="8" t="s">
        <v>926</v>
      </c>
      <c r="F238" s="8" t="str">
        <f>IF(COUNTIF('Healthy (TIAB)'!A699:A1593, B238) &gt; 0, "Yes", "No")</f>
        <v>No</v>
      </c>
    </row>
    <row r="239" spans="1:6" ht="32" x14ac:dyDescent="0.2">
      <c r="A239" s="8">
        <v>2016</v>
      </c>
      <c r="B239" s="8">
        <v>26785711</v>
      </c>
      <c r="C239" s="9">
        <f>HYPERLINK(_xlfn.CONCAT("https://pubmed.ncbi.nlm.nih.gov/",B239), B239)</f>
        <v>26785711</v>
      </c>
      <c r="D239" s="10" t="s">
        <v>651</v>
      </c>
      <c r="E239" s="8" t="s">
        <v>853</v>
      </c>
      <c r="F239" s="8" t="str">
        <f>IF(COUNTIF('Healthy (TIAB)'!A709:A1603, B239) &gt; 0, "Yes", "No")</f>
        <v>No</v>
      </c>
    </row>
    <row r="240" spans="1:6" ht="32" x14ac:dyDescent="0.2">
      <c r="A240" s="8">
        <v>2016</v>
      </c>
      <c r="B240" s="8">
        <v>27531277</v>
      </c>
      <c r="C240" s="9">
        <f>HYPERLINK(_xlfn.CONCAT("https://pubmed.ncbi.nlm.nih.gov/",B240), B240)</f>
        <v>27531277</v>
      </c>
      <c r="D240" s="10" t="s">
        <v>1081</v>
      </c>
      <c r="E240" s="8" t="s">
        <v>856</v>
      </c>
      <c r="F240" s="8" t="str">
        <f>IF(COUNTIF('Healthy (TIAB)'!A716:A1610, B240) &gt; 0, "Yes", "No")</f>
        <v>No</v>
      </c>
    </row>
    <row r="241" spans="1:6" ht="48" x14ac:dyDescent="0.2">
      <c r="A241" s="8">
        <v>2016</v>
      </c>
      <c r="B241" s="8">
        <v>27182493</v>
      </c>
      <c r="C241" s="9">
        <f>HYPERLINK(_xlfn.CONCAT("https://pubmed.ncbi.nlm.nih.gov/",B241), B241)</f>
        <v>27182493</v>
      </c>
      <c r="D241" s="10" t="s">
        <v>1082</v>
      </c>
      <c r="E241" s="8" t="s">
        <v>887</v>
      </c>
      <c r="F241" s="8" t="str">
        <f>IF(COUNTIF('Healthy (TIAB)'!A725:A1619, B241) &gt; 0, "Yes", "No")</f>
        <v>No</v>
      </c>
    </row>
    <row r="242" spans="1:6" ht="32" x14ac:dyDescent="0.2">
      <c r="A242" s="8">
        <v>2016</v>
      </c>
      <c r="B242" s="8">
        <v>26714774</v>
      </c>
      <c r="C242" s="9">
        <f>HYPERLINK(_xlfn.CONCAT("https://pubmed.ncbi.nlm.nih.gov/",B242), B242)</f>
        <v>26714774</v>
      </c>
      <c r="D242" s="10" t="s">
        <v>302</v>
      </c>
      <c r="E242" s="8" t="s">
        <v>873</v>
      </c>
      <c r="F242" s="8" t="str">
        <f>IF(COUNTIF('Healthy (TIAB)'!A783:A1677, B242) &gt; 0, "Yes", "No")</f>
        <v>No</v>
      </c>
    </row>
    <row r="243" spans="1:6" ht="32" x14ac:dyDescent="0.2">
      <c r="A243" s="8">
        <v>2016</v>
      </c>
      <c r="B243" s="8">
        <v>27354650</v>
      </c>
      <c r="C243" s="9">
        <f>HYPERLINK(_xlfn.CONCAT("https://pubmed.ncbi.nlm.nih.gov/",B243), B243)</f>
        <v>27354650</v>
      </c>
      <c r="D243" s="10" t="s">
        <v>1083</v>
      </c>
      <c r="E243" s="8" t="s">
        <v>1084</v>
      </c>
      <c r="F243" s="8" t="str">
        <f>IF(COUNTIF('Healthy (TIAB)'!A832:A1726, B243) &gt; 0, "Yes", "No")</f>
        <v>No</v>
      </c>
    </row>
    <row r="244" spans="1:6" ht="48" x14ac:dyDescent="0.2">
      <c r="A244" s="8">
        <v>2016</v>
      </c>
      <c r="B244" s="8">
        <v>27155848</v>
      </c>
      <c r="C244" s="9">
        <f>HYPERLINK(_xlfn.CONCAT("https://pubmed.ncbi.nlm.nih.gov/",B244), B244)</f>
        <v>27155848</v>
      </c>
      <c r="D244" s="10" t="s">
        <v>1085</v>
      </c>
      <c r="E244" s="8" t="s">
        <v>845</v>
      </c>
      <c r="F244" s="8" t="str">
        <f>IF(COUNTIF('Healthy (TIAB)'!A840:A1734, B244) &gt; 0, "Yes", "No")</f>
        <v>No</v>
      </c>
    </row>
    <row r="245" spans="1:6" ht="32" x14ac:dyDescent="0.2">
      <c r="A245" s="8">
        <v>2016</v>
      </c>
      <c r="B245" s="8">
        <v>26679630</v>
      </c>
      <c r="C245" s="9">
        <f>HYPERLINK(_xlfn.CONCAT("https://pubmed.ncbi.nlm.nih.gov/",B245), B245)</f>
        <v>26679630</v>
      </c>
      <c r="D245" s="10" t="s">
        <v>650</v>
      </c>
      <c r="E245" s="8" t="s">
        <v>856</v>
      </c>
      <c r="F245" s="8" t="str">
        <f>IF(COUNTIF('Healthy (TIAB)'!A930:A1824, B245) &gt; 0, "Yes", "No")</f>
        <v>No</v>
      </c>
    </row>
    <row r="246" spans="1:6" ht="48" x14ac:dyDescent="0.2">
      <c r="A246" s="8">
        <v>2015</v>
      </c>
      <c r="B246" s="8">
        <v>24973862</v>
      </c>
      <c r="C246" s="9">
        <f>HYPERLINK(_xlfn.CONCAT("https://pubmed.ncbi.nlm.nih.gov/",B246), B246)</f>
        <v>24973862</v>
      </c>
      <c r="D246" s="10" t="s">
        <v>1086</v>
      </c>
      <c r="E246" s="8" t="s">
        <v>887</v>
      </c>
      <c r="F246" s="8" t="str">
        <f>IF(COUNTIF('Healthy (TIAB)'!A22:A916, B246) &gt; 0, "Yes", "No")</f>
        <v>No</v>
      </c>
    </row>
    <row r="247" spans="1:6" ht="64" x14ac:dyDescent="0.2">
      <c r="A247" s="8">
        <v>2015</v>
      </c>
      <c r="B247" s="8">
        <v>26226139</v>
      </c>
      <c r="C247" s="9">
        <f>HYPERLINK(_xlfn.CONCAT("https://pubmed.ncbi.nlm.nih.gov/",B247), B247)</f>
        <v>26226139</v>
      </c>
      <c r="D247" s="10" t="s">
        <v>1087</v>
      </c>
      <c r="E247" s="8" t="s">
        <v>856</v>
      </c>
      <c r="F247" s="8" t="str">
        <f>IF(COUNTIF('Healthy (TIAB)'!A30:A924, B247) &gt; 0, "Yes", "No")</f>
        <v>No</v>
      </c>
    </row>
    <row r="248" spans="1:6" ht="32" x14ac:dyDescent="0.2">
      <c r="A248" s="8">
        <v>2015</v>
      </c>
      <c r="B248" s="8">
        <v>26272871</v>
      </c>
      <c r="C248" s="9">
        <f>HYPERLINK(_xlfn.CONCAT("https://pubmed.ncbi.nlm.nih.gov/",B248), B248)</f>
        <v>26272871</v>
      </c>
      <c r="D248" s="10" t="s">
        <v>1088</v>
      </c>
      <c r="E248" s="8" t="s">
        <v>1009</v>
      </c>
      <c r="F248" s="8" t="str">
        <f>IF(COUNTIF('Healthy (TIAB)'!A31:A925, B248) &gt; 0, "Yes", "No")</f>
        <v>No</v>
      </c>
    </row>
    <row r="249" spans="1:6" ht="32" x14ac:dyDescent="0.2">
      <c r="A249" s="8">
        <v>2015</v>
      </c>
      <c r="B249" s="8">
        <v>26078579</v>
      </c>
      <c r="C249" s="9">
        <f>HYPERLINK(_xlfn.CONCAT("https://pubmed.ncbi.nlm.nih.gov/",B249), B249)</f>
        <v>26078579</v>
      </c>
      <c r="D249" s="10" t="s">
        <v>1089</v>
      </c>
      <c r="E249" s="8" t="s">
        <v>853</v>
      </c>
      <c r="F249" s="8" t="str">
        <f>IF(COUNTIF('Healthy (TIAB)'!A35:A929, B249) &gt; 0, "Yes", "No")</f>
        <v>No</v>
      </c>
    </row>
    <row r="250" spans="1:6" ht="48" x14ac:dyDescent="0.2">
      <c r="A250" s="8">
        <v>2015</v>
      </c>
      <c r="B250" s="8">
        <v>26296857</v>
      </c>
      <c r="C250" s="9">
        <f>HYPERLINK(_xlfn.CONCAT("https://pubmed.ncbi.nlm.nih.gov/",B250), B250)</f>
        <v>26296857</v>
      </c>
      <c r="D250" s="10" t="s">
        <v>1090</v>
      </c>
      <c r="E250" s="8" t="s">
        <v>1002</v>
      </c>
      <c r="F250" s="8" t="str">
        <f>IF(COUNTIF('Healthy (TIAB)'!A59:A953, B250) &gt; 0, "Yes", "No")</f>
        <v>No</v>
      </c>
    </row>
    <row r="251" spans="1:6" ht="64" x14ac:dyDescent="0.2">
      <c r="A251" s="8">
        <v>2015</v>
      </c>
      <c r="B251" s="8">
        <v>26026214</v>
      </c>
      <c r="C251" s="9">
        <f>HYPERLINK(_xlfn.CONCAT("https://pubmed.ncbi.nlm.nih.gov/",B251), B251)</f>
        <v>26026214</v>
      </c>
      <c r="D251" s="10" t="s">
        <v>1613</v>
      </c>
      <c r="E251" s="8" t="s">
        <v>853</v>
      </c>
      <c r="F251" s="8" t="str">
        <f>IF(COUNTIF('Healthy (TIAB)'!A60:A954, B251) &gt; 0, "Yes", "No")</f>
        <v>No</v>
      </c>
    </row>
    <row r="252" spans="1:6" ht="48" x14ac:dyDescent="0.2">
      <c r="A252" s="8">
        <v>2015</v>
      </c>
      <c r="B252" s="8">
        <v>26262712</v>
      </c>
      <c r="C252" s="9">
        <f>HYPERLINK(_xlfn.CONCAT("https://pubmed.ncbi.nlm.nih.gov/",B252), B252)</f>
        <v>26262712</v>
      </c>
      <c r="D252" s="10" t="s">
        <v>1091</v>
      </c>
      <c r="E252" s="8" t="s">
        <v>858</v>
      </c>
      <c r="F252" s="8" t="str">
        <f>IF(COUNTIF('Healthy (TIAB)'!A65:A959, B252) &gt; 0, "Yes", "No")</f>
        <v>No</v>
      </c>
    </row>
    <row r="253" spans="1:6" ht="32" x14ac:dyDescent="0.2">
      <c r="A253" s="8">
        <v>2015</v>
      </c>
      <c r="B253" s="8">
        <v>25771388</v>
      </c>
      <c r="C253" s="9">
        <f>HYPERLINK(_xlfn.CONCAT("https://pubmed.ncbi.nlm.nih.gov/",B253), B253)</f>
        <v>25771388</v>
      </c>
      <c r="D253" s="10" t="s">
        <v>1092</v>
      </c>
      <c r="E253" s="8" t="s">
        <v>850</v>
      </c>
      <c r="F253" s="8" t="str">
        <f>IF(COUNTIF('Healthy (TIAB)'!A67:A961, B253) &gt; 0, "Yes", "No")</f>
        <v>No</v>
      </c>
    </row>
    <row r="254" spans="1:6" ht="32" x14ac:dyDescent="0.2">
      <c r="A254" s="8">
        <v>2015</v>
      </c>
      <c r="B254" s="8">
        <v>26109192</v>
      </c>
      <c r="C254" s="9">
        <f>HYPERLINK(_xlfn.CONCAT("https://pubmed.ncbi.nlm.nih.gov/",B254), B254)</f>
        <v>26109192</v>
      </c>
      <c r="D254" s="10" t="s">
        <v>443</v>
      </c>
      <c r="E254" s="8" t="s">
        <v>845</v>
      </c>
      <c r="F254" s="8" t="str">
        <f>IF(COUNTIF('Healthy (TIAB)'!A74:A968, B254) &gt; 0, "Yes", "No")</f>
        <v>Yes</v>
      </c>
    </row>
    <row r="255" spans="1:6" ht="32" x14ac:dyDescent="0.2">
      <c r="A255" s="8">
        <v>2015</v>
      </c>
      <c r="B255" s="8">
        <v>25701338</v>
      </c>
      <c r="C255" s="9">
        <f>HYPERLINK(_xlfn.CONCAT("https://pubmed.ncbi.nlm.nih.gov/",B255), B255)</f>
        <v>25701338</v>
      </c>
      <c r="D255" s="10" t="s">
        <v>1094</v>
      </c>
      <c r="E255" s="8" t="s">
        <v>851</v>
      </c>
      <c r="F255" s="8" t="str">
        <f>IF(COUNTIF('Healthy (TIAB)'!A86:A980, B255) &gt; 0, "Yes", "No")</f>
        <v>No</v>
      </c>
    </row>
    <row r="256" spans="1:6" ht="32" x14ac:dyDescent="0.2">
      <c r="A256" s="8">
        <v>2015</v>
      </c>
      <c r="B256" s="8">
        <v>25403919</v>
      </c>
      <c r="C256" s="9">
        <f>HYPERLINK(_xlfn.CONCAT("https://pubmed.ncbi.nlm.nih.gov/",B256), B256)</f>
        <v>25403919</v>
      </c>
      <c r="D256" s="10" t="s">
        <v>1622</v>
      </c>
      <c r="E256" s="8" t="s">
        <v>851</v>
      </c>
      <c r="F256" s="8" t="str">
        <f>IF(COUNTIF('Healthy (TIAB)'!A119:A1013, B256) &gt; 0, "Yes", "No")</f>
        <v>No</v>
      </c>
    </row>
    <row r="257" spans="1:6" ht="32" x14ac:dyDescent="0.2">
      <c r="A257" s="8">
        <v>2015</v>
      </c>
      <c r="B257" s="8">
        <v>25132379</v>
      </c>
      <c r="C257" s="9">
        <f>HYPERLINK(_xlfn.CONCAT("https://pubmed.ncbi.nlm.nih.gov/",B257), B257)</f>
        <v>25132379</v>
      </c>
      <c r="D257" s="10" t="s">
        <v>1095</v>
      </c>
      <c r="E257" s="8" t="s">
        <v>1016</v>
      </c>
      <c r="F257" s="8" t="str">
        <f>IF(COUNTIF('Healthy (TIAB)'!A122:A1016, B257) &gt; 0, "Yes", "No")</f>
        <v>No</v>
      </c>
    </row>
    <row r="258" spans="1:6" ht="48" x14ac:dyDescent="0.2">
      <c r="A258" s="8">
        <v>2015</v>
      </c>
      <c r="B258" s="8">
        <v>26666303</v>
      </c>
      <c r="C258" s="9">
        <f>HYPERLINK(_xlfn.CONCAT("https://pubmed.ncbi.nlm.nih.gov/",B258), B258)</f>
        <v>26666303</v>
      </c>
      <c r="D258" s="10" t="s">
        <v>168</v>
      </c>
      <c r="E258" s="8" t="s">
        <v>897</v>
      </c>
      <c r="F258" s="8" t="str">
        <f>IF(COUNTIF('Healthy (TIAB)'!A127:A1021, B258) &gt; 0, "Yes", "No")</f>
        <v>Yes</v>
      </c>
    </row>
    <row r="259" spans="1:6" ht="32" x14ac:dyDescent="0.2">
      <c r="A259" s="8">
        <v>2015</v>
      </c>
      <c r="B259" s="8">
        <v>26631058</v>
      </c>
      <c r="C259" s="9">
        <f>HYPERLINK(_xlfn.CONCAT("https://pubmed.ncbi.nlm.nih.gov/",B259), B259)</f>
        <v>26631058</v>
      </c>
      <c r="D259" s="10" t="s">
        <v>1096</v>
      </c>
      <c r="E259" s="8" t="s">
        <v>856</v>
      </c>
      <c r="F259" s="8" t="str">
        <f>IF(COUNTIF('Healthy (TIAB)'!A159:A1053, B259) &gt; 0, "Yes", "No")</f>
        <v>No</v>
      </c>
    </row>
    <row r="260" spans="1:6" ht="32" x14ac:dyDescent="0.2">
      <c r="A260" s="8">
        <v>2015</v>
      </c>
      <c r="B260" s="8">
        <v>25933487</v>
      </c>
      <c r="C260" s="9">
        <f>HYPERLINK(_xlfn.CONCAT("https://pubmed.ncbi.nlm.nih.gov/",B260), B260)</f>
        <v>25933487</v>
      </c>
      <c r="D260" s="10" t="s">
        <v>1097</v>
      </c>
      <c r="E260" s="8" t="s">
        <v>899</v>
      </c>
      <c r="F260" s="8" t="str">
        <f>IF(COUNTIF('Healthy (TIAB)'!A219:A1113, B260) &gt; 0, "Yes", "No")</f>
        <v>No</v>
      </c>
    </row>
    <row r="261" spans="1:6" ht="48" x14ac:dyDescent="0.2">
      <c r="A261" s="8">
        <v>2015</v>
      </c>
      <c r="B261" s="8">
        <v>25771840</v>
      </c>
      <c r="C261" s="9">
        <f>HYPERLINK(_xlfn.CONCAT("https://pubmed.ncbi.nlm.nih.gov/",B261), B261)</f>
        <v>25771840</v>
      </c>
      <c r="D261" s="10" t="s">
        <v>1098</v>
      </c>
      <c r="E261" s="8" t="s">
        <v>873</v>
      </c>
      <c r="F261" s="8" t="str">
        <f>IF(COUNTIF('Healthy (TIAB)'!A370:A1264, B261) &gt; 0, "Yes", "No")</f>
        <v>No</v>
      </c>
    </row>
    <row r="262" spans="1:6" ht="32" x14ac:dyDescent="0.2">
      <c r="A262" s="8">
        <v>2015</v>
      </c>
      <c r="B262" s="8">
        <v>26089878</v>
      </c>
      <c r="C262" s="9">
        <f>HYPERLINK(_xlfn.CONCAT("https://pubmed.ncbi.nlm.nih.gov/",B262), B262)</f>
        <v>26089878</v>
      </c>
      <c r="D262" s="10" t="s">
        <v>1099</v>
      </c>
      <c r="E262" s="8" t="s">
        <v>845</v>
      </c>
      <c r="F262" s="8" t="str">
        <f>IF(COUNTIF('Healthy (TIAB)'!A372:A1266, B262) &gt; 0, "Yes", "No")</f>
        <v>No</v>
      </c>
    </row>
    <row r="263" spans="1:6" ht="16" x14ac:dyDescent="0.2">
      <c r="A263" s="8">
        <v>2015</v>
      </c>
      <c r="B263" s="8">
        <v>26468477</v>
      </c>
      <c r="C263" s="9">
        <f>HYPERLINK(_xlfn.CONCAT("https://pubmed.ncbi.nlm.nih.gov/",B263), B263)</f>
        <v>26468477</v>
      </c>
      <c r="D263" s="10" t="s">
        <v>1100</v>
      </c>
      <c r="E263" s="8" t="s">
        <v>1025</v>
      </c>
      <c r="F263" s="8" t="str">
        <f>IF(COUNTIF('Healthy (TIAB)'!A379:A1273, B263) &gt; 0, "Yes", "No")</f>
        <v>No</v>
      </c>
    </row>
    <row r="264" spans="1:6" ht="32" x14ac:dyDescent="0.2">
      <c r="A264" s="8">
        <v>2015</v>
      </c>
      <c r="B264" s="8">
        <v>26312252</v>
      </c>
      <c r="C264" s="9">
        <f>HYPERLINK(_xlfn.CONCAT("https://pubmed.ncbi.nlm.nih.gov/",B264), B264)</f>
        <v>26312252</v>
      </c>
      <c r="D264" s="10" t="s">
        <v>1101</v>
      </c>
      <c r="E264" s="8" t="s">
        <v>851</v>
      </c>
      <c r="F264" s="8" t="str">
        <f>IF(COUNTIF('Healthy (TIAB)'!A391:A1285, B264) &gt; 0, "Yes", "No")</f>
        <v>No</v>
      </c>
    </row>
    <row r="265" spans="1:6" ht="32" x14ac:dyDescent="0.2">
      <c r="A265" s="8">
        <v>2015</v>
      </c>
      <c r="B265" s="8">
        <v>26074314</v>
      </c>
      <c r="C265" s="9">
        <f>HYPERLINK(_xlfn.CONCAT("https://pubmed.ncbi.nlm.nih.gov/",B265), B265)</f>
        <v>26074314</v>
      </c>
      <c r="D265" s="10" t="s">
        <v>1102</v>
      </c>
      <c r="E265" s="8" t="s">
        <v>887</v>
      </c>
      <c r="F265" s="8" t="str">
        <f>IF(COUNTIF('Healthy (TIAB)'!A400:A1294, B265) &gt; 0, "Yes", "No")</f>
        <v>No</v>
      </c>
    </row>
    <row r="266" spans="1:6" ht="48" x14ac:dyDescent="0.2">
      <c r="A266" s="8">
        <v>2015</v>
      </c>
      <c r="B266" s="8">
        <v>26420180</v>
      </c>
      <c r="C266" s="9">
        <f>HYPERLINK(_xlfn.CONCAT("https://pubmed.ncbi.nlm.nih.gov/",B266), B266)</f>
        <v>26420180</v>
      </c>
      <c r="D266" s="10" t="s">
        <v>1660</v>
      </c>
      <c r="E266" s="8" t="s">
        <v>851</v>
      </c>
      <c r="F266" s="8" t="str">
        <f>IF(COUNTIF('Healthy (TIAB)'!A401:A1295, B266) &gt; 0, "Yes", "No")</f>
        <v>No</v>
      </c>
    </row>
    <row r="267" spans="1:6" ht="48" x14ac:dyDescent="0.2">
      <c r="A267" s="8">
        <v>2015</v>
      </c>
      <c r="B267" s="8">
        <v>25216712</v>
      </c>
      <c r="C267" s="9">
        <f>HYPERLINK(_xlfn.CONCAT("https://pubmed.ncbi.nlm.nih.gov/",B267), B267)</f>
        <v>25216712</v>
      </c>
      <c r="D267" s="10" t="s">
        <v>1103</v>
      </c>
      <c r="E267" s="8" t="s">
        <v>1025</v>
      </c>
      <c r="F267" s="8" t="str">
        <f>IF(COUNTIF('Healthy (TIAB)'!A411:A1305, B267) &gt; 0, "Yes", "No")</f>
        <v>No</v>
      </c>
    </row>
    <row r="268" spans="1:6" ht="32" x14ac:dyDescent="0.2">
      <c r="A268" s="8">
        <v>2015</v>
      </c>
      <c r="B268" s="8">
        <v>26537218</v>
      </c>
      <c r="C268" s="9">
        <f>HYPERLINK(_xlfn.CONCAT("https://pubmed.ncbi.nlm.nih.gov/",B268), B268)</f>
        <v>26537218</v>
      </c>
      <c r="D268" s="10" t="s">
        <v>167</v>
      </c>
      <c r="E268" s="8" t="s">
        <v>899</v>
      </c>
      <c r="F268" s="8" t="str">
        <f>IF(COUNTIF('Healthy (TIAB)'!A419:A1313, B268) &gt; 0, "Yes", "No")</f>
        <v>No</v>
      </c>
    </row>
    <row r="269" spans="1:6" ht="32" x14ac:dyDescent="0.2">
      <c r="A269" s="8">
        <v>2015</v>
      </c>
      <c r="B269" s="8">
        <v>26019023</v>
      </c>
      <c r="C269" s="9">
        <f>HYPERLINK(_xlfn.CONCAT("https://pubmed.ncbi.nlm.nih.gov/",B269), B269)</f>
        <v>26019023</v>
      </c>
      <c r="D269" s="10" t="s">
        <v>1104</v>
      </c>
      <c r="E269" s="8" t="s">
        <v>899</v>
      </c>
      <c r="F269" s="8" t="str">
        <f>IF(COUNTIF('Healthy (TIAB)'!A427:A1321, B269) &gt; 0, "Yes", "No")</f>
        <v>No</v>
      </c>
    </row>
    <row r="270" spans="1:6" ht="32" x14ac:dyDescent="0.2">
      <c r="A270" s="8">
        <v>2015</v>
      </c>
      <c r="B270" s="8">
        <v>25636157</v>
      </c>
      <c r="C270" s="9">
        <f>HYPERLINK(_xlfn.CONCAT("https://pubmed.ncbi.nlm.nih.gov/",B270), B270)</f>
        <v>25636157</v>
      </c>
      <c r="D270" s="10" t="s">
        <v>1105</v>
      </c>
      <c r="E270" s="8" t="s">
        <v>845</v>
      </c>
      <c r="F270" s="8" t="str">
        <f>IF(COUNTIF('Healthy (TIAB)'!A433:A1327, B270) &gt; 0, "Yes", "No")</f>
        <v>No</v>
      </c>
    </row>
    <row r="271" spans="1:6" ht="32" x14ac:dyDescent="0.2">
      <c r="A271" s="8">
        <v>2015</v>
      </c>
      <c r="B271" s="8">
        <v>25971815</v>
      </c>
      <c r="C271" s="9">
        <f>HYPERLINK(_xlfn.CONCAT("https://pubmed.ncbi.nlm.nih.gov/",B271), B271)</f>
        <v>25971815</v>
      </c>
      <c r="D271" s="10" t="s">
        <v>394</v>
      </c>
      <c r="E271" s="8" t="s">
        <v>845</v>
      </c>
      <c r="F271" s="8" t="str">
        <f>IF(COUNTIF('Healthy (TIAB)'!A437:A1331, B271) &gt; 0, "Yes", "No")</f>
        <v>No</v>
      </c>
    </row>
    <row r="272" spans="1:6" ht="32" x14ac:dyDescent="0.2">
      <c r="A272" s="8">
        <v>2015</v>
      </c>
      <c r="B272" s="8">
        <v>25689563</v>
      </c>
      <c r="C272" s="9">
        <f>HYPERLINK(_xlfn.CONCAT("https://pubmed.ncbi.nlm.nih.gov/",B272), B272)</f>
        <v>25689563</v>
      </c>
      <c r="D272" s="10" t="s">
        <v>163</v>
      </c>
      <c r="E272" s="8" t="s">
        <v>899</v>
      </c>
      <c r="F272" s="8" t="str">
        <f>IF(COUNTIF('Healthy (TIAB)'!A438:A1332, B272) &gt; 0, "Yes", "No")</f>
        <v>No</v>
      </c>
    </row>
    <row r="273" spans="1:6" ht="32" x14ac:dyDescent="0.2">
      <c r="A273" s="8">
        <v>2015</v>
      </c>
      <c r="B273" s="8">
        <v>25394692</v>
      </c>
      <c r="C273" s="9">
        <f>HYPERLINK(_xlfn.CONCAT("https://pubmed.ncbi.nlm.nih.gov/",B273), B273)</f>
        <v>25394692</v>
      </c>
      <c r="D273" s="10" t="s">
        <v>1106</v>
      </c>
      <c r="E273" s="8" t="s">
        <v>853</v>
      </c>
      <c r="F273" s="8" t="str">
        <f>IF(COUNTIF('Healthy (TIAB)'!A454:A1348, B273) &gt; 0, "Yes", "No")</f>
        <v>No</v>
      </c>
    </row>
    <row r="274" spans="1:6" ht="32" x14ac:dyDescent="0.2">
      <c r="A274" s="8">
        <v>2015</v>
      </c>
      <c r="B274" s="8">
        <v>26076828</v>
      </c>
      <c r="C274" s="9">
        <f>HYPERLINK(_xlfn.CONCAT("https://pubmed.ncbi.nlm.nih.gov/",B274), B274)</f>
        <v>26076828</v>
      </c>
      <c r="D274" s="10" t="s">
        <v>1107</v>
      </c>
      <c r="E274" s="8" t="s">
        <v>851</v>
      </c>
      <c r="F274" s="8" t="str">
        <f>IF(COUNTIF('Healthy (TIAB)'!A470:A1364, B274) &gt; 0, "Yes", "No")</f>
        <v>No</v>
      </c>
    </row>
    <row r="275" spans="1:6" ht="32" x14ac:dyDescent="0.2">
      <c r="A275" s="8">
        <v>2015</v>
      </c>
      <c r="B275" s="8">
        <v>25248358</v>
      </c>
      <c r="C275" s="9">
        <f>HYPERLINK(_xlfn.CONCAT("https://pubmed.ncbi.nlm.nih.gov/",B275), B275)</f>
        <v>25248358</v>
      </c>
      <c r="D275" s="10" t="s">
        <v>1108</v>
      </c>
      <c r="E275" s="8" t="s">
        <v>845</v>
      </c>
      <c r="F275" s="8" t="str">
        <f>IF(COUNTIF('Healthy (TIAB)'!A488:A1382, B275) &gt; 0, "Yes", "No")</f>
        <v>No</v>
      </c>
    </row>
    <row r="276" spans="1:6" ht="48" x14ac:dyDescent="0.2">
      <c r="A276" s="8">
        <v>2015</v>
      </c>
      <c r="B276" s="8">
        <v>28356841</v>
      </c>
      <c r="C276" s="9">
        <f>HYPERLINK(_xlfn.CONCAT("https://pubmed.ncbi.nlm.nih.gov/",B276), B276)</f>
        <v>28356841</v>
      </c>
      <c r="D276" s="10" t="s">
        <v>597</v>
      </c>
      <c r="E276" s="8" t="s">
        <v>853</v>
      </c>
      <c r="F276" s="8" t="str">
        <f>IF(COUNTIF('Healthy (TIAB)'!A495:A1389, B276) &gt; 0, "Yes", "No")</f>
        <v>Yes</v>
      </c>
    </row>
    <row r="277" spans="1:6" ht="32" x14ac:dyDescent="0.2">
      <c r="A277" s="8">
        <v>2015</v>
      </c>
      <c r="B277" s="8">
        <v>25932792</v>
      </c>
      <c r="C277" s="9">
        <f>HYPERLINK(_xlfn.CONCAT("https://pubmed.ncbi.nlm.nih.gov/",B277), B277)</f>
        <v>25932792</v>
      </c>
      <c r="D277" s="10" t="s">
        <v>1109</v>
      </c>
      <c r="E277" s="8" t="s">
        <v>893</v>
      </c>
      <c r="F277" s="8" t="str">
        <f>IF(COUNTIF('Healthy (TIAB)'!A503:A1397, B277) &gt; 0, "Yes", "No")</f>
        <v>No</v>
      </c>
    </row>
    <row r="278" spans="1:6" ht="32" x14ac:dyDescent="0.2">
      <c r="A278" s="8">
        <v>2015</v>
      </c>
      <c r="B278" s="8">
        <v>26085515</v>
      </c>
      <c r="C278" s="9">
        <f>HYPERLINK(_xlfn.CONCAT("https://pubmed.ncbi.nlm.nih.gov/",B278), B278)</f>
        <v>26085515</v>
      </c>
      <c r="D278" s="10" t="s">
        <v>395</v>
      </c>
      <c r="E278" s="8" t="s">
        <v>851</v>
      </c>
      <c r="F278" s="8" t="str">
        <f>IF(COUNTIF('Healthy (TIAB)'!A507:A1401, B278) &gt; 0, "Yes", "No")</f>
        <v>No</v>
      </c>
    </row>
    <row r="279" spans="1:6" ht="32" x14ac:dyDescent="0.2">
      <c r="A279" s="8">
        <v>2015</v>
      </c>
      <c r="B279" s="8">
        <v>25201887</v>
      </c>
      <c r="C279" s="9">
        <f>HYPERLINK(_xlfn.CONCAT("https://pubmed.ncbi.nlm.nih.gov/",B279), B279)</f>
        <v>25201887</v>
      </c>
      <c r="D279" s="10" t="s">
        <v>1110</v>
      </c>
      <c r="E279" s="8" t="s">
        <v>1025</v>
      </c>
      <c r="F279" s="8" t="str">
        <f>IF(COUNTIF('Healthy (TIAB)'!A510:A1404, B279) &gt; 0, "Yes", "No")</f>
        <v>No</v>
      </c>
    </row>
    <row r="280" spans="1:6" ht="32" x14ac:dyDescent="0.2">
      <c r="A280" s="8">
        <v>2015</v>
      </c>
      <c r="B280" s="8">
        <v>26016867</v>
      </c>
      <c r="C280" s="9">
        <f>HYPERLINK(_xlfn.CONCAT("https://pubmed.ncbi.nlm.nih.gov/",B280), B280)</f>
        <v>26016867</v>
      </c>
      <c r="D280" s="10" t="s">
        <v>165</v>
      </c>
      <c r="E280" s="8" t="s">
        <v>851</v>
      </c>
      <c r="F280" s="8" t="str">
        <f>IF(COUNTIF('Healthy (TIAB)'!A525:A1419, B280) &gt; 0, "Yes", "No")</f>
        <v>No</v>
      </c>
    </row>
    <row r="281" spans="1:6" ht="48" x14ac:dyDescent="0.2">
      <c r="A281" s="8">
        <v>2015</v>
      </c>
      <c r="B281" s="8">
        <v>26328624</v>
      </c>
      <c r="C281" s="9">
        <f>HYPERLINK(_xlfn.CONCAT("https://pubmed.ncbi.nlm.nih.gov/",B281), B281)</f>
        <v>26328624</v>
      </c>
      <c r="D281" s="10" t="s">
        <v>1672</v>
      </c>
      <c r="E281" s="8" t="s">
        <v>887</v>
      </c>
      <c r="F281" s="8" t="str">
        <f>IF(COUNTIF('Healthy (TIAB)'!A536:A1430, B281) &gt; 0, "Yes", "No")</f>
        <v>No</v>
      </c>
    </row>
    <row r="282" spans="1:6" ht="32" x14ac:dyDescent="0.2">
      <c r="A282" s="8">
        <v>2015</v>
      </c>
      <c r="B282" s="8">
        <v>26504524</v>
      </c>
      <c r="C282" s="9">
        <f>HYPERLINK(_xlfn.CONCAT("https://pubmed.ncbi.nlm.nih.gov/",B282), B282)</f>
        <v>26504524</v>
      </c>
      <c r="D282" s="10" t="s">
        <v>1111</v>
      </c>
      <c r="E282" s="8" t="s">
        <v>900</v>
      </c>
      <c r="F282" s="8" t="str">
        <f>IF(COUNTIF('Healthy (TIAB)'!A546:A1440, B282) &gt; 0, "Yes", "No")</f>
        <v>No</v>
      </c>
    </row>
    <row r="283" spans="1:6" ht="48" x14ac:dyDescent="0.2">
      <c r="A283" s="8">
        <v>2015</v>
      </c>
      <c r="B283" s="8">
        <v>25861421</v>
      </c>
      <c r="C283" s="9">
        <f>HYPERLINK(_xlfn.CONCAT("https://pubmed.ncbi.nlm.nih.gov/",B283), B283)</f>
        <v>25861421</v>
      </c>
      <c r="D283" s="10" t="s">
        <v>1112</v>
      </c>
      <c r="E283" s="8" t="s">
        <v>851</v>
      </c>
      <c r="F283" s="8" t="str">
        <f>IF(COUNTIF('Healthy (TIAB)'!A555:A1449, B283) &gt; 0, "Yes", "No")</f>
        <v>No</v>
      </c>
    </row>
    <row r="284" spans="1:6" ht="32" x14ac:dyDescent="0.2">
      <c r="A284" s="8">
        <v>2015</v>
      </c>
      <c r="B284" s="8">
        <v>26561628</v>
      </c>
      <c r="C284" s="9">
        <f>HYPERLINK(_xlfn.CONCAT("https://pubmed.ncbi.nlm.nih.gov/",B284), B284)</f>
        <v>26561628</v>
      </c>
      <c r="D284" s="10" t="s">
        <v>1113</v>
      </c>
      <c r="E284" s="8" t="s">
        <v>845</v>
      </c>
      <c r="F284" s="8" t="str">
        <f>IF(COUNTIF('Healthy (TIAB)'!A578:A1472, B284) &gt; 0, "Yes", "No")</f>
        <v>No</v>
      </c>
    </row>
    <row r="285" spans="1:6" ht="32" x14ac:dyDescent="0.2">
      <c r="A285" s="8">
        <v>2015</v>
      </c>
      <c r="B285" s="8">
        <v>25759102</v>
      </c>
      <c r="C285" s="9">
        <f>HYPERLINK(_xlfn.CONCAT("https://pubmed.ncbi.nlm.nih.gov/",B285), B285)</f>
        <v>25759102</v>
      </c>
      <c r="D285" s="10" t="s">
        <v>1114</v>
      </c>
      <c r="E285" s="8" t="s">
        <v>1002</v>
      </c>
      <c r="F285" s="8" t="str">
        <f>IF(COUNTIF('Healthy (TIAB)'!A605:A1499, B285) &gt; 0, "Yes", "No")</f>
        <v>No</v>
      </c>
    </row>
    <row r="286" spans="1:6" ht="48" x14ac:dyDescent="0.2">
      <c r="A286" s="8">
        <v>2015</v>
      </c>
      <c r="B286" s="8">
        <v>26073395</v>
      </c>
      <c r="C286" s="9">
        <f>HYPERLINK(_xlfn.CONCAT("https://pubmed.ncbi.nlm.nih.gov/",B286), B286)</f>
        <v>26073395</v>
      </c>
      <c r="D286" s="10" t="s">
        <v>1115</v>
      </c>
      <c r="E286" s="8" t="s">
        <v>862</v>
      </c>
      <c r="F286" s="8" t="str">
        <f>IF(COUNTIF('Healthy (TIAB)'!A636:A1530, B286) &gt; 0, "Yes", "No")</f>
        <v>No</v>
      </c>
    </row>
    <row r="287" spans="1:6" ht="32" x14ac:dyDescent="0.2">
      <c r="A287" s="8">
        <v>2015</v>
      </c>
      <c r="B287" s="8">
        <v>25933490</v>
      </c>
      <c r="C287" s="9">
        <f>HYPERLINK(_xlfn.CONCAT("https://pubmed.ncbi.nlm.nih.gov/",B287), B287)</f>
        <v>25933490</v>
      </c>
      <c r="D287" s="10" t="s">
        <v>1116</v>
      </c>
      <c r="E287" s="8" t="s">
        <v>858</v>
      </c>
      <c r="F287" s="8" t="str">
        <f>IF(COUNTIF('Healthy (TIAB)'!A683:A1577, B287) &gt; 0, "Yes", "No")</f>
        <v>No</v>
      </c>
    </row>
    <row r="288" spans="1:6" ht="32" x14ac:dyDescent="0.2">
      <c r="A288" s="8">
        <v>2015</v>
      </c>
      <c r="B288" s="8">
        <v>26561623</v>
      </c>
      <c r="C288" s="9">
        <f>HYPERLINK(_xlfn.CONCAT("https://pubmed.ncbi.nlm.nih.gov/",B288), B288)</f>
        <v>26561623</v>
      </c>
      <c r="D288" s="10" t="s">
        <v>454</v>
      </c>
      <c r="E288" s="8" t="s">
        <v>899</v>
      </c>
      <c r="F288" s="8" t="str">
        <f>IF(COUNTIF('Healthy (TIAB)'!A686:A1580, B288) &gt; 0, "Yes", "No")</f>
        <v>No</v>
      </c>
    </row>
    <row r="289" spans="1:6" ht="32" x14ac:dyDescent="0.2">
      <c r="A289" s="8">
        <v>2015</v>
      </c>
      <c r="B289" s="8">
        <v>26316434</v>
      </c>
      <c r="C289" s="9">
        <f>HYPERLINK(_xlfn.CONCAT("https://pubmed.ncbi.nlm.nih.gov/",B289), B289)</f>
        <v>26316434</v>
      </c>
      <c r="D289" s="10" t="s">
        <v>1117</v>
      </c>
      <c r="E289" s="8" t="s">
        <v>848</v>
      </c>
      <c r="F289" s="8" t="str">
        <f>IF(COUNTIF('Healthy (TIAB)'!A692:A1586, B289) &gt; 0, "Yes", "No")</f>
        <v>No</v>
      </c>
    </row>
    <row r="290" spans="1:6" ht="32" x14ac:dyDescent="0.2">
      <c r="A290" s="8">
        <v>2015</v>
      </c>
      <c r="B290" s="8">
        <v>26687697</v>
      </c>
      <c r="C290" s="9">
        <f>HYPERLINK(_xlfn.CONCAT("https://pubmed.ncbi.nlm.nih.gov/",B290), B290)</f>
        <v>26687697</v>
      </c>
      <c r="D290" s="10" t="s">
        <v>1118</v>
      </c>
      <c r="E290" s="8" t="s">
        <v>851</v>
      </c>
      <c r="F290" s="8" t="str">
        <f>IF(COUNTIF('Healthy (TIAB)'!A693:A1587, B290) &gt; 0, "Yes", "No")</f>
        <v>No</v>
      </c>
    </row>
    <row r="291" spans="1:6" ht="32" x14ac:dyDescent="0.2">
      <c r="A291" s="8">
        <v>2015</v>
      </c>
      <c r="B291" s="8">
        <v>25852206</v>
      </c>
      <c r="C291" s="9">
        <f>HYPERLINK(_xlfn.CONCAT("https://pubmed.ncbi.nlm.nih.gov/",B291), B291)</f>
        <v>25852206</v>
      </c>
      <c r="D291" s="10" t="s">
        <v>1120</v>
      </c>
      <c r="E291" s="8" t="s">
        <v>853</v>
      </c>
      <c r="F291" s="8" t="str">
        <f>IF(COUNTIF('Healthy (TIAB)'!A710:A1604, B291) &gt; 0, "Yes", "No")</f>
        <v>No</v>
      </c>
    </row>
    <row r="292" spans="1:6" ht="48" x14ac:dyDescent="0.2">
      <c r="A292" s="8">
        <v>2015</v>
      </c>
      <c r="B292" s="8">
        <v>25609264</v>
      </c>
      <c r="C292" s="9">
        <f>HYPERLINK(_xlfn.CONCAT("https://pubmed.ncbi.nlm.nih.gov/",B292), B292)</f>
        <v>25609264</v>
      </c>
      <c r="D292" s="10" t="s">
        <v>1121</v>
      </c>
      <c r="E292" s="8" t="s">
        <v>1017</v>
      </c>
      <c r="F292" s="8" t="str">
        <f>IF(COUNTIF('Healthy (TIAB)'!A735:A1629, B292) &gt; 0, "Yes", "No")</f>
        <v>No</v>
      </c>
    </row>
    <row r="293" spans="1:6" ht="32" x14ac:dyDescent="0.2">
      <c r="A293" s="8">
        <v>2015</v>
      </c>
      <c r="B293" s="8">
        <v>26925376</v>
      </c>
      <c r="C293" s="9">
        <f>HYPERLINK(_xlfn.CONCAT("https://pubmed.ncbi.nlm.nih.gov/",B293), B293)</f>
        <v>26925376</v>
      </c>
      <c r="D293" s="10" t="s">
        <v>1122</v>
      </c>
      <c r="E293" s="8" t="s">
        <v>856</v>
      </c>
      <c r="F293" s="8" t="str">
        <f>IF(COUNTIF('Healthy (TIAB)'!A737:A1631, B293) &gt; 0, "Yes", "No")</f>
        <v>No</v>
      </c>
    </row>
    <row r="294" spans="1:6" ht="32" x14ac:dyDescent="0.2">
      <c r="A294" s="8">
        <v>2015</v>
      </c>
      <c r="B294" s="8">
        <v>26092372</v>
      </c>
      <c r="C294" s="9">
        <f>HYPERLINK(_xlfn.CONCAT("https://pubmed.ncbi.nlm.nih.gov/",B294), B294)</f>
        <v>26092372</v>
      </c>
      <c r="D294" s="10" t="s">
        <v>166</v>
      </c>
      <c r="E294" s="8" t="s">
        <v>851</v>
      </c>
      <c r="F294" s="8" t="str">
        <f>IF(COUNTIF('Healthy (TIAB)'!A764:A1658, B294) &gt; 0, "Yes", "No")</f>
        <v>No</v>
      </c>
    </row>
    <row r="295" spans="1:6" ht="32" x14ac:dyDescent="0.2">
      <c r="A295" s="8">
        <v>2015</v>
      </c>
      <c r="B295" s="8">
        <v>25994567</v>
      </c>
      <c r="C295" s="9">
        <f>HYPERLINK(_xlfn.CONCAT("https://pubmed.ncbi.nlm.nih.gov/",B295), B295)</f>
        <v>25994567</v>
      </c>
      <c r="D295" s="10" t="s">
        <v>566</v>
      </c>
      <c r="E295" s="8" t="s">
        <v>1123</v>
      </c>
      <c r="F295" s="8" t="str">
        <f>IF(COUNTIF('Healthy (TIAB)'!A817:A1711, B295) &gt; 0, "Yes", "No")</f>
        <v>No</v>
      </c>
    </row>
    <row r="296" spans="1:6" ht="48" x14ac:dyDescent="0.2">
      <c r="A296" s="8">
        <v>2015</v>
      </c>
      <c r="B296" s="8">
        <v>26525102</v>
      </c>
      <c r="C296" s="9">
        <f>HYPERLINK(_xlfn.CONCAT("https://pubmed.ncbi.nlm.nih.gov/",B296), B296)</f>
        <v>26525102</v>
      </c>
      <c r="D296" s="10" t="s">
        <v>1124</v>
      </c>
      <c r="E296" s="8" t="s">
        <v>853</v>
      </c>
      <c r="F296" s="8" t="str">
        <f>IF(COUNTIF('Healthy (TIAB)'!A833:A1727, B296) &gt; 0, "Yes", "No")</f>
        <v>No</v>
      </c>
    </row>
    <row r="297" spans="1:6" ht="32" x14ac:dyDescent="0.2">
      <c r="A297" s="8">
        <v>2015</v>
      </c>
      <c r="B297" s="8">
        <v>25940724</v>
      </c>
      <c r="C297" s="9">
        <f>HYPERLINK(_xlfn.CONCAT("https://pubmed.ncbi.nlm.nih.gov/",B297), B297)</f>
        <v>25940724</v>
      </c>
      <c r="D297" s="10" t="s">
        <v>1125</v>
      </c>
      <c r="E297" s="8" t="s">
        <v>850</v>
      </c>
      <c r="F297" s="8" t="str">
        <f>IF(COUNTIF('Healthy (TIAB)'!A846:A1740, B297) &gt; 0, "Yes", "No")</f>
        <v>No</v>
      </c>
    </row>
    <row r="298" spans="1:6" ht="48" x14ac:dyDescent="0.2">
      <c r="A298" s="8">
        <v>2014</v>
      </c>
      <c r="B298" s="8">
        <v>24120032</v>
      </c>
      <c r="C298" s="9">
        <f>HYPERLINK(_xlfn.CONCAT("https://pubmed.ncbi.nlm.nih.gov/",B298), B298)</f>
        <v>24120032</v>
      </c>
      <c r="D298" s="10" t="s">
        <v>1126</v>
      </c>
      <c r="E298" s="8" t="s">
        <v>853</v>
      </c>
      <c r="F298" s="8" t="str">
        <f>IF(COUNTIF('Healthy (TIAB)'!A4:A898, B298) &gt; 0, "Yes", "No")</f>
        <v>No</v>
      </c>
    </row>
    <row r="299" spans="1:6" ht="32" x14ac:dyDescent="0.2">
      <c r="A299" s="8">
        <v>2014</v>
      </c>
      <c r="B299" s="8">
        <v>24507770</v>
      </c>
      <c r="C299" s="9">
        <f>HYPERLINK(_xlfn.CONCAT("https://pubmed.ncbi.nlm.nih.gov/",B299), B299)</f>
        <v>24507770</v>
      </c>
      <c r="D299" s="10" t="s">
        <v>1127</v>
      </c>
      <c r="E299" s="8" t="s">
        <v>853</v>
      </c>
      <c r="F299" s="8" t="str">
        <f>IF(COUNTIF('Healthy (TIAB)'!A5:A899, B299) &gt; 0, "Yes", "No")</f>
        <v>No</v>
      </c>
    </row>
    <row r="300" spans="1:6" ht="32" x14ac:dyDescent="0.2">
      <c r="A300" s="8">
        <v>2014</v>
      </c>
      <c r="B300" s="8">
        <v>23721647</v>
      </c>
      <c r="C300" s="9">
        <f>HYPERLINK(_xlfn.CONCAT("https://pubmed.ncbi.nlm.nih.gov/",B300), B300)</f>
        <v>23721647</v>
      </c>
      <c r="D300" s="10" t="s">
        <v>1128</v>
      </c>
      <c r="E300" s="8" t="s">
        <v>869</v>
      </c>
      <c r="F300" s="8" t="str">
        <f>IF(COUNTIF('Healthy (TIAB)'!A47:A941, B300) &gt; 0, "Yes", "No")</f>
        <v>No</v>
      </c>
    </row>
    <row r="301" spans="1:6" ht="32" x14ac:dyDescent="0.2">
      <c r="A301" s="8">
        <v>2014</v>
      </c>
      <c r="B301" s="8">
        <v>25515553</v>
      </c>
      <c r="C301" s="9">
        <f>HYPERLINK(_xlfn.CONCAT("https://pubmed.ncbi.nlm.nih.gov/",B301), B301)</f>
        <v>25515553</v>
      </c>
      <c r="D301" s="10" t="s">
        <v>1130</v>
      </c>
      <c r="E301" s="8" t="s">
        <v>851</v>
      </c>
      <c r="F301" s="8" t="str">
        <f>IF(COUNTIF('Healthy (TIAB)'!A91:A985, B301) &gt; 0, "Yes", "No")</f>
        <v>No</v>
      </c>
    </row>
    <row r="302" spans="1:6" ht="32" x14ac:dyDescent="0.2">
      <c r="A302" s="8">
        <v>2014</v>
      </c>
      <c r="B302" s="8">
        <v>24818764</v>
      </c>
      <c r="C302" s="9">
        <f>HYPERLINK(_xlfn.CONCAT("https://pubmed.ncbi.nlm.nih.gov/",B302), B302)</f>
        <v>24818764</v>
      </c>
      <c r="D302" s="10" t="s">
        <v>1131</v>
      </c>
      <c r="E302" s="8" t="s">
        <v>848</v>
      </c>
      <c r="F302" s="8" t="str">
        <f>IF(COUNTIF('Healthy (TIAB)'!A98:A992, B302) &gt; 0, "Yes", "No")</f>
        <v>No</v>
      </c>
    </row>
    <row r="303" spans="1:6" ht="48" x14ac:dyDescent="0.2">
      <c r="A303" s="8">
        <v>2014</v>
      </c>
      <c r="B303" s="8">
        <v>24915983</v>
      </c>
      <c r="C303" s="9">
        <f>HYPERLINK(_xlfn.CONCAT("https://pubmed.ncbi.nlm.nih.gov/",B303), B303)</f>
        <v>24915983</v>
      </c>
      <c r="D303" s="10" t="s">
        <v>1132</v>
      </c>
      <c r="E303" s="8" t="s">
        <v>851</v>
      </c>
      <c r="F303" s="8" t="str">
        <f>IF(COUNTIF('Healthy (TIAB)'!A163:A1057, B303) &gt; 0, "Yes", "No")</f>
        <v>No</v>
      </c>
    </row>
    <row r="304" spans="1:6" ht="32" x14ac:dyDescent="0.2">
      <c r="A304" s="8">
        <v>2014</v>
      </c>
      <c r="B304" s="8">
        <v>24834906</v>
      </c>
      <c r="C304" s="9">
        <f>HYPERLINK(_xlfn.CONCAT("https://pubmed.ncbi.nlm.nih.gov/",B304), B304)</f>
        <v>24834906</v>
      </c>
      <c r="D304" s="10" t="s">
        <v>1133</v>
      </c>
      <c r="E304" s="8" t="s">
        <v>853</v>
      </c>
      <c r="F304" s="8" t="str">
        <f>IF(COUNTIF('Healthy (TIAB)'!A166:A1060, B304) &gt; 0, "Yes", "No")</f>
        <v>No</v>
      </c>
    </row>
    <row r="305" spans="1:6" ht="32" x14ac:dyDescent="0.2">
      <c r="A305" s="8">
        <v>2014</v>
      </c>
      <c r="B305" s="8">
        <v>24850465</v>
      </c>
      <c r="C305" s="9">
        <f>HYPERLINK(_xlfn.CONCAT("https://pubmed.ncbi.nlm.nih.gov/",B305), B305)</f>
        <v>24850465</v>
      </c>
      <c r="D305" s="10" t="s">
        <v>1134</v>
      </c>
      <c r="E305" s="8" t="s">
        <v>851</v>
      </c>
      <c r="F305" s="8" t="str">
        <f>IF(COUNTIF('Healthy (TIAB)'!A185:A1079, B305) &gt; 0, "Yes", "No")</f>
        <v>No</v>
      </c>
    </row>
    <row r="306" spans="1:6" ht="32" x14ac:dyDescent="0.2">
      <c r="A306" s="8">
        <v>2014</v>
      </c>
      <c r="B306" s="8">
        <v>25008950</v>
      </c>
      <c r="C306" s="9">
        <f>HYPERLINK(_xlfn.CONCAT("https://pubmed.ncbi.nlm.nih.gov/",B306), B306)</f>
        <v>25008950</v>
      </c>
      <c r="D306" s="10" t="s">
        <v>1135</v>
      </c>
      <c r="E306" s="8" t="s">
        <v>1136</v>
      </c>
      <c r="F306" s="8" t="str">
        <f>IF(COUNTIF('Healthy (TIAB)'!A186:A1080, B306) &gt; 0, "Yes", "No")</f>
        <v>No</v>
      </c>
    </row>
    <row r="307" spans="1:6" ht="48" x14ac:dyDescent="0.2">
      <c r="A307" s="8">
        <v>2014</v>
      </c>
      <c r="B307" s="8">
        <v>25519029</v>
      </c>
      <c r="C307" s="9">
        <f>HYPERLINK(_xlfn.CONCAT("https://pubmed.ncbi.nlm.nih.gov/",B307), B307)</f>
        <v>25519029</v>
      </c>
      <c r="D307" s="10" t="s">
        <v>1137</v>
      </c>
      <c r="E307" s="8" t="s">
        <v>869</v>
      </c>
      <c r="F307" s="8" t="str">
        <f>IF(COUNTIF('Healthy (TIAB)'!A192:A1086, B307) &gt; 0, "Yes", "No")</f>
        <v>No</v>
      </c>
    </row>
    <row r="308" spans="1:6" ht="48" x14ac:dyDescent="0.2">
      <c r="A308" s="8">
        <v>2014</v>
      </c>
      <c r="B308" s="8">
        <v>24829493</v>
      </c>
      <c r="C308" s="9">
        <f>HYPERLINK(_xlfn.CONCAT("https://pubmed.ncbi.nlm.nih.gov/",B308), B308)</f>
        <v>24829493</v>
      </c>
      <c r="D308" s="10" t="s">
        <v>1138</v>
      </c>
      <c r="E308" s="8" t="s">
        <v>1139</v>
      </c>
      <c r="F308" s="8" t="str">
        <f>IF(COUNTIF('Healthy (TIAB)'!A205:A1099, B308) &gt; 0, "Yes", "No")</f>
        <v>No</v>
      </c>
    </row>
    <row r="309" spans="1:6" ht="32" x14ac:dyDescent="0.2">
      <c r="A309" s="8">
        <v>2014</v>
      </c>
      <c r="B309" s="8">
        <v>24600599</v>
      </c>
      <c r="C309" s="9">
        <f>HYPERLINK(_xlfn.CONCAT("https://pubmed.ncbi.nlm.nih.gov/",B309), B309)</f>
        <v>24600599</v>
      </c>
      <c r="D309" s="10" t="s">
        <v>1140</v>
      </c>
      <c r="E309" s="8" t="s">
        <v>851</v>
      </c>
      <c r="F309" s="8" t="str">
        <f>IF(COUNTIF('Healthy (TIAB)'!A218:A1112, B309) &gt; 0, "Yes", "No")</f>
        <v>No</v>
      </c>
    </row>
    <row r="310" spans="1:6" ht="32" x14ac:dyDescent="0.2">
      <c r="A310" s="8">
        <v>2014</v>
      </c>
      <c r="B310" s="8">
        <v>24806387</v>
      </c>
      <c r="C310" s="9">
        <f>HYPERLINK(_xlfn.CONCAT("https://pubmed.ncbi.nlm.nih.gov/",B310), B310)</f>
        <v>24806387</v>
      </c>
      <c r="D310" s="10" t="s">
        <v>1141</v>
      </c>
      <c r="E310" s="8" t="s">
        <v>845</v>
      </c>
      <c r="F310" s="8" t="str">
        <f>IF(COUNTIF('Healthy (TIAB)'!A222:A1116, B310) &gt; 0, "Yes", "No")</f>
        <v>No</v>
      </c>
    </row>
    <row r="311" spans="1:6" ht="32" x14ac:dyDescent="0.2">
      <c r="A311" s="8">
        <v>2014</v>
      </c>
      <c r="B311" s="8">
        <v>24158248</v>
      </c>
      <c r="C311" s="9">
        <f>HYPERLINK(_xlfn.CONCAT("https://pubmed.ncbi.nlm.nih.gov/",B311), B311)</f>
        <v>24158248</v>
      </c>
      <c r="D311" s="10" t="s">
        <v>1142</v>
      </c>
      <c r="E311" s="8" t="s">
        <v>856</v>
      </c>
      <c r="F311" s="8" t="str">
        <f>IF(COUNTIF('Healthy (TIAB)'!A226:A1120, B311) &gt; 0, "Yes", "No")</f>
        <v>No</v>
      </c>
    </row>
    <row r="312" spans="1:6" ht="32" x14ac:dyDescent="0.2">
      <c r="A312" s="8">
        <v>2014</v>
      </c>
      <c r="B312" s="8">
        <v>24401211</v>
      </c>
      <c r="C312" s="9">
        <f>HYPERLINK(_xlfn.CONCAT("https://pubmed.ncbi.nlm.nih.gov/",B312), B312)</f>
        <v>24401211</v>
      </c>
      <c r="D312" s="10" t="s">
        <v>1143</v>
      </c>
      <c r="E312" s="8" t="s">
        <v>1084</v>
      </c>
      <c r="F312" s="8" t="str">
        <f>IF(COUNTIF('Healthy (TIAB)'!A232:A1126, B312) &gt; 0, "Yes", "No")</f>
        <v>No</v>
      </c>
    </row>
    <row r="313" spans="1:6" ht="32" x14ac:dyDescent="0.2">
      <c r="A313" s="8">
        <v>2014</v>
      </c>
      <c r="B313" s="8">
        <v>24528693</v>
      </c>
      <c r="C313" s="9">
        <f>HYPERLINK(_xlfn.CONCAT("https://pubmed.ncbi.nlm.nih.gov/",B313), B313)</f>
        <v>24528693</v>
      </c>
      <c r="D313" s="10" t="s">
        <v>1144</v>
      </c>
      <c r="E313" s="8" t="s">
        <v>851</v>
      </c>
      <c r="F313" s="8" t="str">
        <f>IF(COUNTIF('Healthy (TIAB)'!A236:A1130, B313) &gt; 0, "Yes", "No")</f>
        <v>No</v>
      </c>
    </row>
    <row r="314" spans="1:6" ht="32" x14ac:dyDescent="0.2">
      <c r="A314" s="8">
        <v>2014</v>
      </c>
      <c r="B314" s="8">
        <v>24637411</v>
      </c>
      <c r="C314" s="9">
        <f>HYPERLINK(_xlfn.CONCAT("https://pubmed.ncbi.nlm.nih.gov/",B314), B314)</f>
        <v>24637411</v>
      </c>
      <c r="D314" s="10" t="s">
        <v>1145</v>
      </c>
      <c r="E314" s="8" t="s">
        <v>926</v>
      </c>
      <c r="F314" s="8" t="str">
        <f>IF(COUNTIF('Healthy (TIAB)'!A240:A1134, B314) &gt; 0, "Yes", "No")</f>
        <v>No</v>
      </c>
    </row>
    <row r="315" spans="1:6" ht="48" x14ac:dyDescent="0.2">
      <c r="A315" s="8">
        <v>2014</v>
      </c>
      <c r="B315" s="8">
        <v>24461313</v>
      </c>
      <c r="C315" s="9">
        <f>HYPERLINK(_xlfn.CONCAT("https://pubmed.ncbi.nlm.nih.gov/",B315), B315)</f>
        <v>24461313</v>
      </c>
      <c r="D315" s="10" t="s">
        <v>1146</v>
      </c>
      <c r="E315" s="8" t="s">
        <v>845</v>
      </c>
      <c r="F315" s="8" t="str">
        <f>IF(COUNTIF('Healthy (TIAB)'!A367:A1261, B315) &gt; 0, "Yes", "No")</f>
        <v>No</v>
      </c>
    </row>
    <row r="316" spans="1:6" ht="32" x14ac:dyDescent="0.2">
      <c r="A316" s="8">
        <v>2014</v>
      </c>
      <c r="B316" s="8">
        <v>23417688</v>
      </c>
      <c r="C316" s="9">
        <f>HYPERLINK(_xlfn.CONCAT("https://pubmed.ncbi.nlm.nih.gov/",B316), B316)</f>
        <v>23417688</v>
      </c>
      <c r="D316" s="10" t="s">
        <v>1147</v>
      </c>
      <c r="E316" s="8" t="s">
        <v>899</v>
      </c>
      <c r="F316" s="8" t="str">
        <f>IF(COUNTIF('Healthy (TIAB)'!A371:A1265, B316) &gt; 0, "Yes", "No")</f>
        <v>No</v>
      </c>
    </row>
    <row r="317" spans="1:6" ht="32" x14ac:dyDescent="0.2">
      <c r="A317" s="8">
        <v>2014</v>
      </c>
      <c r="B317" s="8">
        <v>24390292</v>
      </c>
      <c r="C317" s="9">
        <f>HYPERLINK(_xlfn.CONCAT("https://pubmed.ncbi.nlm.nih.gov/",B317), B317)</f>
        <v>24390292</v>
      </c>
      <c r="D317" s="10" t="s">
        <v>1148</v>
      </c>
      <c r="E317" s="8" t="s">
        <v>853</v>
      </c>
      <c r="F317" s="8" t="str">
        <f>IF(COUNTIF('Healthy (TIAB)'!A374:A1268, B317) &gt; 0, "Yes", "No")</f>
        <v>No</v>
      </c>
    </row>
    <row r="318" spans="1:6" ht="16" x14ac:dyDescent="0.2">
      <c r="A318" s="8">
        <v>2014</v>
      </c>
      <c r="B318" s="8">
        <v>24659610</v>
      </c>
      <c r="C318" s="9">
        <f>HYPERLINK(_xlfn.CONCAT("https://pubmed.ncbi.nlm.nih.gov/",B318), B318)</f>
        <v>24659610</v>
      </c>
      <c r="D318" s="10" t="s">
        <v>442</v>
      </c>
      <c r="E318" s="8" t="s">
        <v>848</v>
      </c>
      <c r="F318" s="8" t="str">
        <f>IF(COUNTIF('Healthy (TIAB)'!A385:A1279, B318) &gt; 0, "Yes", "No")</f>
        <v>Yes</v>
      </c>
    </row>
    <row r="319" spans="1:6" ht="32" x14ac:dyDescent="0.2">
      <c r="A319" s="8">
        <v>2014</v>
      </c>
      <c r="B319" s="8">
        <v>24368433</v>
      </c>
      <c r="C319" s="9">
        <f>HYPERLINK(_xlfn.CONCAT("https://pubmed.ncbi.nlm.nih.gov/",B319), B319)</f>
        <v>24368433</v>
      </c>
      <c r="D319" s="10" t="s">
        <v>1149</v>
      </c>
      <c r="E319" s="8" t="s">
        <v>851</v>
      </c>
      <c r="F319" s="8" t="str">
        <f>IF(COUNTIF('Healthy (TIAB)'!A387:A1281, B319) &gt; 0, "Yes", "No")</f>
        <v>No</v>
      </c>
    </row>
    <row r="320" spans="1:6" ht="32" x14ac:dyDescent="0.2">
      <c r="A320" s="8">
        <v>2014</v>
      </c>
      <c r="B320" s="8">
        <v>24375980</v>
      </c>
      <c r="C320" s="9">
        <f>HYPERLINK(_xlfn.CONCAT("https://pubmed.ncbi.nlm.nih.gov/",B320), B320)</f>
        <v>24375980</v>
      </c>
      <c r="D320" s="10" t="s">
        <v>1150</v>
      </c>
      <c r="E320" s="8" t="s">
        <v>887</v>
      </c>
      <c r="F320" s="8" t="str">
        <f>IF(COUNTIF('Healthy (TIAB)'!A389:A1283, B320) &gt; 0, "Yes", "No")</f>
        <v>No</v>
      </c>
    </row>
    <row r="321" spans="1:6" ht="32" x14ac:dyDescent="0.2">
      <c r="A321" s="8">
        <v>2014</v>
      </c>
      <c r="B321" s="8">
        <v>24606094</v>
      </c>
      <c r="C321" s="9">
        <f>HYPERLINK(_xlfn.CONCAT("https://pubmed.ncbi.nlm.nih.gov/",B321), B321)</f>
        <v>24606094</v>
      </c>
      <c r="D321" s="10" t="s">
        <v>1151</v>
      </c>
      <c r="E321" s="8" t="s">
        <v>893</v>
      </c>
      <c r="F321" s="8" t="str">
        <f>IF(COUNTIF('Healthy (TIAB)'!A393:A1287, B321) &gt; 0, "Yes", "No")</f>
        <v>No</v>
      </c>
    </row>
    <row r="322" spans="1:6" ht="32" x14ac:dyDescent="0.2">
      <c r="A322" s="8">
        <v>2014</v>
      </c>
      <c r="B322" s="8">
        <v>24707021</v>
      </c>
      <c r="C322" s="9">
        <f>HYPERLINK(_xlfn.CONCAT("https://pubmed.ncbi.nlm.nih.gov/",B322), B322)</f>
        <v>24707021</v>
      </c>
      <c r="D322" s="10" t="s">
        <v>1152</v>
      </c>
      <c r="E322" s="8" t="s">
        <v>853</v>
      </c>
      <c r="F322" s="8" t="str">
        <f>IF(COUNTIF('Healthy (TIAB)'!A413:A1307, B322) &gt; 0, "Yes", "No")</f>
        <v>No</v>
      </c>
    </row>
    <row r="323" spans="1:6" ht="32" x14ac:dyDescent="0.2">
      <c r="A323" s="8">
        <v>2014</v>
      </c>
      <c r="B323" s="8">
        <v>25141367</v>
      </c>
      <c r="C323" s="9">
        <f>HYPERLINK(_xlfn.CONCAT("https://pubmed.ncbi.nlm.nih.gov/",B323), B323)</f>
        <v>25141367</v>
      </c>
      <c r="D323" s="10" t="s">
        <v>1153</v>
      </c>
      <c r="E323" s="8" t="s">
        <v>1154</v>
      </c>
      <c r="F323" s="8" t="str">
        <f>IF(COUNTIF('Healthy (TIAB)'!A414:A1308, B323) &gt; 0, "Yes", "No")</f>
        <v>No</v>
      </c>
    </row>
    <row r="324" spans="1:6" ht="48" x14ac:dyDescent="0.2">
      <c r="A324" s="8">
        <v>2014</v>
      </c>
      <c r="B324" s="8">
        <v>25365012</v>
      </c>
      <c r="C324" s="9">
        <f>HYPERLINK(_xlfn.CONCAT("https://pubmed.ncbi.nlm.nih.gov/",B324), B324)</f>
        <v>25365012</v>
      </c>
      <c r="D324" s="10" t="s">
        <v>393</v>
      </c>
      <c r="E324" s="8" t="s">
        <v>845</v>
      </c>
      <c r="F324" s="8" t="str">
        <f>IF(COUNTIF('Healthy (TIAB)'!A418:A1312, B324) &gt; 0, "Yes", "No")</f>
        <v>Yes</v>
      </c>
    </row>
    <row r="325" spans="1:6" ht="32" x14ac:dyDescent="0.2">
      <c r="A325" s="8">
        <v>2014</v>
      </c>
      <c r="B325" s="8">
        <v>25015354</v>
      </c>
      <c r="C325" s="9">
        <f>HYPERLINK(_xlfn.CONCAT("https://pubmed.ncbi.nlm.nih.gov/",B325), B325)</f>
        <v>25015354</v>
      </c>
      <c r="D325" s="10" t="s">
        <v>1155</v>
      </c>
      <c r="E325" s="8" t="s">
        <v>1156</v>
      </c>
      <c r="F325" s="8" t="str">
        <f>IF(COUNTIF('Healthy (TIAB)'!A422:A1316, B325) &gt; 0, "Yes", "No")</f>
        <v>No</v>
      </c>
    </row>
    <row r="326" spans="1:6" ht="48" x14ac:dyDescent="0.2">
      <c r="A326" s="8">
        <v>2014</v>
      </c>
      <c r="B326" s="8">
        <v>24553695</v>
      </c>
      <c r="C326" s="9">
        <f>HYPERLINK(_xlfn.CONCAT("https://pubmed.ncbi.nlm.nih.gov/",B326), B326)</f>
        <v>24553695</v>
      </c>
      <c r="D326" s="10" t="s">
        <v>1157</v>
      </c>
      <c r="E326" s="8" t="s">
        <v>902</v>
      </c>
      <c r="F326" s="8" t="str">
        <f>IF(COUNTIF('Healthy (TIAB)'!A436:A1330, B326) &gt; 0, "Yes", "No")</f>
        <v>No</v>
      </c>
    </row>
    <row r="327" spans="1:6" ht="48" x14ac:dyDescent="0.2">
      <c r="A327" s="8">
        <v>2014</v>
      </c>
      <c r="B327" s="8">
        <v>24673793</v>
      </c>
      <c r="C327" s="9">
        <f>HYPERLINK(_xlfn.CONCAT("https://pubmed.ncbi.nlm.nih.gov/",B327), B327)</f>
        <v>24673793</v>
      </c>
      <c r="D327" s="10" t="s">
        <v>156</v>
      </c>
      <c r="E327" s="8" t="s">
        <v>851</v>
      </c>
      <c r="F327" s="8" t="str">
        <f>IF(COUNTIF('Healthy (TIAB)'!A451:A1345, B327) &gt; 0, "Yes", "No")</f>
        <v>No</v>
      </c>
    </row>
    <row r="328" spans="1:6" ht="32" x14ac:dyDescent="0.2">
      <c r="A328" s="8">
        <v>2014</v>
      </c>
      <c r="B328" s="8">
        <v>25393536</v>
      </c>
      <c r="C328" s="9">
        <f>HYPERLINK(_xlfn.CONCAT("https://pubmed.ncbi.nlm.nih.gov/",B328), B328)</f>
        <v>25393536</v>
      </c>
      <c r="D328" s="10" t="s">
        <v>1158</v>
      </c>
      <c r="E328" s="8" t="s">
        <v>851</v>
      </c>
      <c r="F328" s="8" t="str">
        <f>IF(COUNTIF('Healthy (TIAB)'!A458:A1352, B328) &gt; 0, "Yes", "No")</f>
        <v>No</v>
      </c>
    </row>
    <row r="329" spans="1:6" ht="32" x14ac:dyDescent="0.2">
      <c r="A329" s="8">
        <v>2014</v>
      </c>
      <c r="B329" s="8">
        <v>24290606</v>
      </c>
      <c r="C329" s="9">
        <f>HYPERLINK(_xlfn.CONCAT("https://pubmed.ncbi.nlm.nih.gov/",B329), B329)</f>
        <v>24290606</v>
      </c>
      <c r="D329" s="10" t="s">
        <v>1159</v>
      </c>
      <c r="E329" s="8" t="s">
        <v>858</v>
      </c>
      <c r="F329" s="8" t="str">
        <f>IF(COUNTIF('Healthy (TIAB)'!A466:A1360, B329) &gt; 0, "Yes", "No")</f>
        <v>No</v>
      </c>
    </row>
    <row r="330" spans="1:6" ht="32" x14ac:dyDescent="0.2">
      <c r="A330" s="8">
        <v>2014</v>
      </c>
      <c r="B330" s="8">
        <v>24652053</v>
      </c>
      <c r="C330" s="9">
        <f>HYPERLINK(_xlfn.CONCAT("https://pubmed.ncbi.nlm.nih.gov/",B330), B330)</f>
        <v>24652053</v>
      </c>
      <c r="D330" s="10" t="s">
        <v>387</v>
      </c>
      <c r="E330" s="8" t="s">
        <v>856</v>
      </c>
      <c r="F330" s="8" t="str">
        <f>IF(COUNTIF('Healthy (TIAB)'!A469:A1363, B330) &gt; 0, "Yes", "No")</f>
        <v>No</v>
      </c>
    </row>
    <row r="331" spans="1:6" ht="32" x14ac:dyDescent="0.2">
      <c r="A331" s="8">
        <v>2014</v>
      </c>
      <c r="B331" s="8">
        <v>24951991</v>
      </c>
      <c r="C331" s="9">
        <f>HYPERLINK(_xlfn.CONCAT("https://pubmed.ncbi.nlm.nih.gov/",B331), B331)</f>
        <v>24951991</v>
      </c>
      <c r="D331" s="10" t="s">
        <v>1160</v>
      </c>
      <c r="E331" s="8" t="s">
        <v>856</v>
      </c>
      <c r="F331" s="8" t="str">
        <f>IF(COUNTIF('Healthy (TIAB)'!A471:A1365, B331) &gt; 0, "Yes", "No")</f>
        <v>No</v>
      </c>
    </row>
    <row r="332" spans="1:6" ht="48" x14ac:dyDescent="0.2">
      <c r="A332" s="8">
        <v>2014</v>
      </c>
      <c r="B332" s="8">
        <v>25185754</v>
      </c>
      <c r="C332" s="9">
        <f>HYPERLINK(_xlfn.CONCAT("https://pubmed.ncbi.nlm.nih.gov/",B332), B332)</f>
        <v>25185754</v>
      </c>
      <c r="D332" s="10" t="s">
        <v>1161</v>
      </c>
      <c r="E332" s="8" t="s">
        <v>851</v>
      </c>
      <c r="F332" s="8" t="str">
        <f>IF(COUNTIF('Healthy (TIAB)'!A489:A1383, B332) &gt; 0, "Yes", "No")</f>
        <v>No</v>
      </c>
    </row>
    <row r="333" spans="1:6" ht="32" x14ac:dyDescent="0.2">
      <c r="A333" s="8">
        <v>2014</v>
      </c>
      <c r="B333" s="8">
        <v>24988179</v>
      </c>
      <c r="C333" s="9">
        <f>HYPERLINK(_xlfn.CONCAT("https://pubmed.ncbi.nlm.nih.gov/",B333), B333)</f>
        <v>24988179</v>
      </c>
      <c r="D333" s="10" t="s">
        <v>1162</v>
      </c>
      <c r="E333" s="8" t="s">
        <v>845</v>
      </c>
      <c r="F333" s="8" t="str">
        <f>IF(COUNTIF('Healthy (TIAB)'!A494:A1388, B333) &gt; 0, "Yes", "No")</f>
        <v>No</v>
      </c>
    </row>
    <row r="334" spans="1:6" ht="16" x14ac:dyDescent="0.2">
      <c r="A334" s="8">
        <v>2014</v>
      </c>
      <c r="B334" s="8">
        <v>25278771</v>
      </c>
      <c r="C334" s="9">
        <f>HYPERLINK(_xlfn.CONCAT("https://pubmed.ncbi.nlm.nih.gov/",B334), B334)</f>
        <v>25278771</v>
      </c>
      <c r="D334" s="10" t="s">
        <v>1163</v>
      </c>
      <c r="E334" s="8" t="s">
        <v>845</v>
      </c>
      <c r="F334" s="8" t="str">
        <f>IF(COUNTIF('Healthy (TIAB)'!A515:A1409, B334) &gt; 0, "Yes", "No")</f>
        <v>No</v>
      </c>
    </row>
    <row r="335" spans="1:6" ht="32" x14ac:dyDescent="0.2">
      <c r="A335" s="8">
        <v>2014</v>
      </c>
      <c r="B335" s="8">
        <v>25332321</v>
      </c>
      <c r="C335" s="9">
        <f>HYPERLINK(_xlfn.CONCAT("https://pubmed.ncbi.nlm.nih.gov/",B335), B335)</f>
        <v>25332321</v>
      </c>
      <c r="D335" s="10" t="s">
        <v>1164</v>
      </c>
      <c r="E335" s="8" t="s">
        <v>851</v>
      </c>
      <c r="F335" s="8" t="str">
        <f>IF(COUNTIF('Healthy (TIAB)'!A532:A1426, B335) &gt; 0, "Yes", "No")</f>
        <v>No</v>
      </c>
    </row>
    <row r="336" spans="1:6" ht="48" x14ac:dyDescent="0.2">
      <c r="A336" s="8">
        <v>2014</v>
      </c>
      <c r="B336" s="8">
        <v>24884512</v>
      </c>
      <c r="C336" s="9">
        <f>HYPERLINK(_xlfn.CONCAT("https://pubmed.ncbi.nlm.nih.gov/",B336), B336)</f>
        <v>24884512</v>
      </c>
      <c r="D336" s="10" t="s">
        <v>1165</v>
      </c>
      <c r="E336" s="8" t="s">
        <v>887</v>
      </c>
      <c r="F336" s="8" t="str">
        <f>IF(COUNTIF('Healthy (TIAB)'!A539:A1433, B336) &gt; 0, "Yes", "No")</f>
        <v>No</v>
      </c>
    </row>
    <row r="337" spans="1:6" ht="32" x14ac:dyDescent="0.2">
      <c r="A337" s="8">
        <v>2014</v>
      </c>
      <c r="B337" s="8">
        <v>24587337</v>
      </c>
      <c r="C337" s="9">
        <f>HYPERLINK(_xlfn.CONCAT("https://pubmed.ncbi.nlm.nih.gov/",B337), B337)</f>
        <v>24587337</v>
      </c>
      <c r="D337" s="10" t="s">
        <v>1166</v>
      </c>
      <c r="E337" s="8" t="s">
        <v>845</v>
      </c>
      <c r="F337" s="8" t="str">
        <f>IF(COUNTIF('Healthy (TIAB)'!A542:A1436, B337) &gt; 0, "Yes", "No")</f>
        <v>No</v>
      </c>
    </row>
    <row r="338" spans="1:6" ht="32" x14ac:dyDescent="0.2">
      <c r="A338" s="8">
        <v>2014</v>
      </c>
      <c r="B338" s="8">
        <v>24643342</v>
      </c>
      <c r="C338" s="9">
        <f>HYPERLINK(_xlfn.CONCAT("https://pubmed.ncbi.nlm.nih.gov/",B338), B338)</f>
        <v>24643342</v>
      </c>
      <c r="D338" s="10" t="s">
        <v>1167</v>
      </c>
      <c r="E338" s="8" t="s">
        <v>926</v>
      </c>
      <c r="F338" s="8" t="str">
        <f>IF(COUNTIF('Healthy (TIAB)'!A545:A1439, B338) &gt; 0, "Yes", "No")</f>
        <v>No</v>
      </c>
    </row>
    <row r="339" spans="1:6" ht="48" x14ac:dyDescent="0.2">
      <c r="A339" s="8">
        <v>2014</v>
      </c>
      <c r="B339" s="8">
        <v>24138546</v>
      </c>
      <c r="C339" s="9">
        <f>HYPERLINK(_xlfn.CONCAT("https://pubmed.ncbi.nlm.nih.gov/",B339), B339)</f>
        <v>24138546</v>
      </c>
      <c r="D339" s="10" t="s">
        <v>1168</v>
      </c>
      <c r="E339" s="8" t="s">
        <v>1025</v>
      </c>
      <c r="F339" s="8" t="str">
        <f>IF(COUNTIF('Healthy (TIAB)'!A548:A1442, B339) &gt; 0, "Yes", "No")</f>
        <v>No</v>
      </c>
    </row>
    <row r="340" spans="1:6" ht="32" x14ac:dyDescent="0.2">
      <c r="A340" s="8">
        <v>2014</v>
      </c>
      <c r="B340" s="8">
        <v>24270918</v>
      </c>
      <c r="C340" s="9">
        <f>HYPERLINK(_xlfn.CONCAT("https://pubmed.ncbi.nlm.nih.gov/",B340), B340)</f>
        <v>24270918</v>
      </c>
      <c r="D340" s="10" t="s">
        <v>1724</v>
      </c>
      <c r="E340" s="8" t="s">
        <v>856</v>
      </c>
      <c r="F340" s="8" t="str">
        <f>IF(COUNTIF('Healthy (TIAB)'!A553:A1447, B340) &gt; 0, "Yes", "No")</f>
        <v>No</v>
      </c>
    </row>
    <row r="341" spans="1:6" ht="48" x14ac:dyDescent="0.2">
      <c r="A341" s="8">
        <v>2014</v>
      </c>
      <c r="B341" s="8">
        <v>25147070</v>
      </c>
      <c r="C341" s="9">
        <f>HYPERLINK(_xlfn.CONCAT("https://pubmed.ncbi.nlm.nih.gov/",B341), B341)</f>
        <v>25147070</v>
      </c>
      <c r="D341" s="10" t="s">
        <v>1170</v>
      </c>
      <c r="E341" s="8" t="s">
        <v>966</v>
      </c>
      <c r="F341" s="8" t="str">
        <f>IF(COUNTIF('Healthy (TIAB)'!A586:A1480, B341) &gt; 0, "Yes", "No")</f>
        <v>No</v>
      </c>
    </row>
    <row r="342" spans="1:6" ht="48" x14ac:dyDescent="0.2">
      <c r="A342" s="8">
        <v>2014</v>
      </c>
      <c r="B342" s="8">
        <v>24670266</v>
      </c>
      <c r="C342" s="9">
        <f>HYPERLINK(_xlfn.CONCAT("https://pubmed.ncbi.nlm.nih.gov/",B342), B342)</f>
        <v>24670266</v>
      </c>
      <c r="D342" s="10" t="s">
        <v>1171</v>
      </c>
      <c r="E342" s="8" t="s">
        <v>1172</v>
      </c>
      <c r="F342" s="8" t="str">
        <f>IF(COUNTIF('Healthy (TIAB)'!A607:A1501, B342) &gt; 0, "Yes", "No")</f>
        <v>No</v>
      </c>
    </row>
    <row r="343" spans="1:6" ht="32" x14ac:dyDescent="0.2">
      <c r="A343" s="8">
        <v>2014</v>
      </c>
      <c r="B343" s="8">
        <v>24746829</v>
      </c>
      <c r="C343" s="9">
        <f>HYPERLINK(_xlfn.CONCAT("https://pubmed.ncbi.nlm.nih.gov/",B343), B343)</f>
        <v>24746829</v>
      </c>
      <c r="D343" s="10" t="s">
        <v>1173</v>
      </c>
      <c r="E343" s="8" t="s">
        <v>891</v>
      </c>
      <c r="F343" s="8" t="str">
        <f>IF(COUNTIF('Healthy (TIAB)'!A611:A1505, B343) &gt; 0, "Yes", "No")</f>
        <v>No</v>
      </c>
    </row>
    <row r="344" spans="1:6" ht="32" x14ac:dyDescent="0.2">
      <c r="A344" s="8">
        <v>2014</v>
      </c>
      <c r="B344" s="8">
        <v>24228803</v>
      </c>
      <c r="C344" s="9">
        <f>HYPERLINK(_xlfn.CONCAT("https://pubmed.ncbi.nlm.nih.gov/",B344), B344)</f>
        <v>24228803</v>
      </c>
      <c r="D344" s="10" t="s">
        <v>1174</v>
      </c>
      <c r="E344" s="8" t="s">
        <v>850</v>
      </c>
      <c r="F344" s="8" t="str">
        <f>IF(COUNTIF('Healthy (TIAB)'!A666:A1560, B344) &gt; 0, "Yes", "No")</f>
        <v>No</v>
      </c>
    </row>
    <row r="345" spans="1:6" ht="48" x14ac:dyDescent="0.2">
      <c r="A345" s="8">
        <v>2014</v>
      </c>
      <c r="B345" s="8">
        <v>24656509</v>
      </c>
      <c r="C345" s="9">
        <f>HYPERLINK(_xlfn.CONCAT("https://pubmed.ncbi.nlm.nih.gov/",B345), B345)</f>
        <v>24656509</v>
      </c>
      <c r="D345" s="10" t="s">
        <v>1175</v>
      </c>
      <c r="E345" s="8" t="s">
        <v>850</v>
      </c>
      <c r="F345" s="8" t="str">
        <f>IF(COUNTIF('Healthy (TIAB)'!A673:A1567, B345) &gt; 0, "Yes", "No")</f>
        <v>No</v>
      </c>
    </row>
    <row r="346" spans="1:6" ht="32" x14ac:dyDescent="0.2">
      <c r="A346" s="8">
        <v>2014</v>
      </c>
      <c r="B346" s="8">
        <v>24285599</v>
      </c>
      <c r="C346" s="9">
        <f>HYPERLINK(_xlfn.CONCAT("https://pubmed.ncbi.nlm.nih.gov/",B346), B346)</f>
        <v>24285599</v>
      </c>
      <c r="D346" s="10" t="s">
        <v>1176</v>
      </c>
      <c r="E346" s="8" t="s">
        <v>850</v>
      </c>
      <c r="F346" s="8" t="str">
        <f>IF(COUNTIF('Healthy (TIAB)'!A689:A1583, B346) &gt; 0, "Yes", "No")</f>
        <v>No</v>
      </c>
    </row>
    <row r="347" spans="1:6" ht="32" x14ac:dyDescent="0.2">
      <c r="A347" s="8">
        <v>2014</v>
      </c>
      <c r="B347" s="8">
        <v>24299019</v>
      </c>
      <c r="C347" s="9">
        <f>HYPERLINK(_xlfn.CONCAT("https://pubmed.ncbi.nlm.nih.gov/",B347), B347)</f>
        <v>24299019</v>
      </c>
      <c r="D347" s="10" t="s">
        <v>1177</v>
      </c>
      <c r="E347" s="8" t="s">
        <v>887</v>
      </c>
      <c r="F347" s="8" t="str">
        <f>IF(COUNTIF('Healthy (TIAB)'!A690:A1584, B347) &gt; 0, "Yes", "No")</f>
        <v>No</v>
      </c>
    </row>
    <row r="348" spans="1:6" ht="32" x14ac:dyDescent="0.2">
      <c r="A348" s="8">
        <v>2014</v>
      </c>
      <c r="B348" s="8">
        <v>24936727</v>
      </c>
      <c r="C348" s="9">
        <f>HYPERLINK(_xlfn.CONCAT("https://pubmed.ncbi.nlm.nih.gov/",B348), B348)</f>
        <v>24936727</v>
      </c>
      <c r="D348" s="10" t="s">
        <v>1178</v>
      </c>
      <c r="E348" s="8" t="s">
        <v>1025</v>
      </c>
      <c r="F348" s="8" t="str">
        <f>IF(COUNTIF('Healthy (TIAB)'!A703:A1597, B348) &gt; 0, "Yes", "No")</f>
        <v>No</v>
      </c>
    </row>
    <row r="349" spans="1:6" ht="48" x14ac:dyDescent="0.2">
      <c r="A349" s="8">
        <v>2014</v>
      </c>
      <c r="B349" s="8">
        <v>24795503</v>
      </c>
      <c r="C349" s="9">
        <f>HYPERLINK(_xlfn.CONCAT("https://pubmed.ncbi.nlm.nih.gov/",B349), B349)</f>
        <v>24795503</v>
      </c>
      <c r="D349" s="10" t="s">
        <v>157</v>
      </c>
      <c r="E349" s="8" t="s">
        <v>887</v>
      </c>
      <c r="F349" s="8" t="str">
        <f>IF(COUNTIF('Healthy (TIAB)'!A705:A1599, B349) &gt; 0, "Yes", "No")</f>
        <v>No</v>
      </c>
    </row>
    <row r="350" spans="1:6" ht="48" x14ac:dyDescent="0.2">
      <c r="A350" s="8">
        <v>2014</v>
      </c>
      <c r="B350" s="8">
        <v>25122648</v>
      </c>
      <c r="C350" s="9">
        <f>HYPERLINK(_xlfn.CONCAT("https://pubmed.ncbi.nlm.nih.gov/",B350), B350)</f>
        <v>25122648</v>
      </c>
      <c r="D350" s="10" t="s">
        <v>1179</v>
      </c>
      <c r="E350" s="8" t="s">
        <v>899</v>
      </c>
      <c r="F350" s="8" t="str">
        <f>IF(COUNTIF('Healthy (TIAB)'!A711:A1605, B350) &gt; 0, "Yes", "No")</f>
        <v>No</v>
      </c>
    </row>
    <row r="351" spans="1:6" ht="32" x14ac:dyDescent="0.2">
      <c r="A351" s="8">
        <v>2014</v>
      </c>
      <c r="B351" s="8">
        <v>25232703</v>
      </c>
      <c r="C351" s="9">
        <f>HYPERLINK(_xlfn.CONCAT("https://pubmed.ncbi.nlm.nih.gov/",B351), B351)</f>
        <v>25232703</v>
      </c>
      <c r="D351" s="10" t="s">
        <v>647</v>
      </c>
      <c r="E351" s="8" t="s">
        <v>845</v>
      </c>
      <c r="F351" s="8" t="str">
        <f>IF(COUNTIF('Healthy (TIAB)'!A714:A1608, B351) &gt; 0, "Yes", "No")</f>
        <v>No</v>
      </c>
    </row>
    <row r="352" spans="1:6" ht="32" x14ac:dyDescent="0.2">
      <c r="A352" s="8">
        <v>2014</v>
      </c>
      <c r="B352" s="8">
        <v>24528690</v>
      </c>
      <c r="C352" s="9">
        <f>HYPERLINK(_xlfn.CONCAT("https://pubmed.ncbi.nlm.nih.gov/",B352), B352)</f>
        <v>24528690</v>
      </c>
      <c r="D352" s="10" t="s">
        <v>1180</v>
      </c>
      <c r="E352" s="8" t="s">
        <v>845</v>
      </c>
      <c r="F352" s="8" t="str">
        <f>IF(COUNTIF('Healthy (TIAB)'!A740:A1634, B352) &gt; 0, "Yes", "No")</f>
        <v>No</v>
      </c>
    </row>
    <row r="353" spans="1:6" ht="32" x14ac:dyDescent="0.2">
      <c r="A353" s="8">
        <v>2014</v>
      </c>
      <c r="B353" s="8">
        <v>24955731</v>
      </c>
      <c r="C353" s="9">
        <f>HYPERLINK(_xlfn.CONCAT("https://pubmed.ncbi.nlm.nih.gov/",B353), B353)</f>
        <v>24955731</v>
      </c>
      <c r="D353" s="10" t="s">
        <v>1181</v>
      </c>
      <c r="E353" s="8" t="s">
        <v>851</v>
      </c>
      <c r="F353" s="8" t="str">
        <f>IF(COUNTIF('Healthy (TIAB)'!A758:A1652, B353) &gt; 0, "Yes", "No")</f>
        <v>No</v>
      </c>
    </row>
    <row r="354" spans="1:6" ht="32" x14ac:dyDescent="0.2">
      <c r="A354" s="8">
        <v>2014</v>
      </c>
      <c r="B354" s="8">
        <v>25161990</v>
      </c>
      <c r="C354" s="9">
        <f>HYPERLINK(_xlfn.CONCAT("https://pubmed.ncbi.nlm.nih.gov/",B354), B354)</f>
        <v>25161990</v>
      </c>
      <c r="D354" s="10" t="s">
        <v>1182</v>
      </c>
      <c r="E354" s="8" t="s">
        <v>851</v>
      </c>
      <c r="F354" s="8" t="str">
        <f>IF(COUNTIF('Healthy (TIAB)'!A791:A1685, B354) &gt; 0, "Yes", "No")</f>
        <v>No</v>
      </c>
    </row>
    <row r="355" spans="1:6" ht="32" x14ac:dyDescent="0.2">
      <c r="A355" s="8">
        <v>2014</v>
      </c>
      <c r="B355" s="8">
        <v>25240461</v>
      </c>
      <c r="C355" s="9">
        <f>HYPERLINK(_xlfn.CONCAT("https://pubmed.ncbi.nlm.nih.gov/",B355), B355)</f>
        <v>25240461</v>
      </c>
      <c r="D355" s="10" t="s">
        <v>1692</v>
      </c>
      <c r="E355" s="8" t="s">
        <v>848</v>
      </c>
      <c r="F355" s="8" t="str">
        <f>IF(COUNTIF('Healthy (TIAB)'!A792:A1686, B355) &gt; 0, "Yes", "No")</f>
        <v>No</v>
      </c>
    </row>
    <row r="356" spans="1:6" ht="48" x14ac:dyDescent="0.2">
      <c r="A356" s="8">
        <v>2014</v>
      </c>
      <c r="B356" s="8">
        <v>24576844</v>
      </c>
      <c r="C356" s="9">
        <f>HYPERLINK(_xlfn.CONCAT("https://pubmed.ncbi.nlm.nih.gov/",B356), B356)</f>
        <v>24576844</v>
      </c>
      <c r="D356" s="10" t="s">
        <v>1183</v>
      </c>
      <c r="E356" s="8" t="s">
        <v>869</v>
      </c>
      <c r="F356" s="8" t="str">
        <f>IF(COUNTIF('Healthy (TIAB)'!A798:A1692, B356) &gt; 0, "Yes", "No")</f>
        <v>No</v>
      </c>
    </row>
    <row r="357" spans="1:6" ht="32" x14ac:dyDescent="0.2">
      <c r="A357" s="8">
        <v>2014</v>
      </c>
      <c r="B357" s="8">
        <v>24118830</v>
      </c>
      <c r="C357" s="9">
        <f>HYPERLINK(_xlfn.CONCAT("https://pubmed.ncbi.nlm.nih.gov/",B357), B357)</f>
        <v>24118830</v>
      </c>
      <c r="D357" s="10" t="s">
        <v>1734</v>
      </c>
      <c r="E357" s="8" t="s">
        <v>850</v>
      </c>
      <c r="F357" s="8" t="str">
        <f>IF(COUNTIF('Healthy (TIAB)'!A809:A1703, B357) &gt; 0, "Yes", "No")</f>
        <v>No</v>
      </c>
    </row>
    <row r="358" spans="1:6" ht="32" x14ac:dyDescent="0.2">
      <c r="A358" s="8">
        <v>2014</v>
      </c>
      <c r="B358" s="8">
        <v>24579084</v>
      </c>
      <c r="C358" s="9">
        <f>HYPERLINK(_xlfn.CONCAT("https://pubmed.ncbi.nlm.nih.gov/",B358), B358)</f>
        <v>24579084</v>
      </c>
      <c r="D358" s="10" t="s">
        <v>1184</v>
      </c>
      <c r="E358" s="8" t="s">
        <v>851</v>
      </c>
      <c r="F358" s="8" t="str">
        <f>IF(COUNTIF('Healthy (TIAB)'!A836:A1730, B358) &gt; 0, "Yes", "No")</f>
        <v>No</v>
      </c>
    </row>
    <row r="359" spans="1:6" ht="32" x14ac:dyDescent="0.2">
      <c r="A359" s="8">
        <v>2014</v>
      </c>
      <c r="B359" s="8">
        <v>25123060</v>
      </c>
      <c r="C359" s="9">
        <f>HYPERLINK(_xlfn.CONCAT("https://pubmed.ncbi.nlm.nih.gov/",B359), B359)</f>
        <v>25123060</v>
      </c>
      <c r="D359" s="10" t="s">
        <v>159</v>
      </c>
      <c r="E359" s="8" t="s">
        <v>862</v>
      </c>
      <c r="F359" s="8" t="str">
        <f>IF(COUNTIF('Healthy (TIAB)'!A842:A1736, B359) &gt; 0, "Yes", "No")</f>
        <v>No</v>
      </c>
    </row>
    <row r="360" spans="1:6" ht="48" x14ac:dyDescent="0.2">
      <c r="A360" s="8">
        <v>2013</v>
      </c>
      <c r="B360" s="8">
        <v>23333088</v>
      </c>
      <c r="C360" s="9">
        <f>HYPERLINK(_xlfn.CONCAT("https://pubmed.ncbi.nlm.nih.gov/",B360), B360)</f>
        <v>23333088</v>
      </c>
      <c r="D360" s="10" t="s">
        <v>1185</v>
      </c>
      <c r="E360" s="8" t="s">
        <v>893</v>
      </c>
      <c r="F360" s="8" t="str">
        <f>IF(COUNTIF('Healthy (TIAB)'!A84:A978, B360) &gt; 0, "Yes", "No")</f>
        <v>No</v>
      </c>
    </row>
    <row r="361" spans="1:6" ht="48" x14ac:dyDescent="0.2">
      <c r="A361" s="8">
        <v>2013</v>
      </c>
      <c r="B361" s="8">
        <v>23564916</v>
      </c>
      <c r="C361" s="9">
        <f>HYPERLINK(_xlfn.CONCAT("https://pubmed.ncbi.nlm.nih.gov/",B361), B361)</f>
        <v>23564916</v>
      </c>
      <c r="D361" s="10" t="s">
        <v>1714</v>
      </c>
      <c r="E361" s="8" t="s">
        <v>1737</v>
      </c>
      <c r="F361" s="8" t="str">
        <f>IF(COUNTIF('Healthy (TIAB)'!A216:A1110, B361) &gt; 0, "Yes", "No")</f>
        <v>No</v>
      </c>
    </row>
    <row r="362" spans="1:6" ht="32" x14ac:dyDescent="0.2">
      <c r="A362" s="8">
        <v>2013</v>
      </c>
      <c r="B362" s="8">
        <v>23817470</v>
      </c>
      <c r="C362" s="9">
        <f>HYPERLINK(_xlfn.CONCAT("https://pubmed.ncbi.nlm.nih.gov/",B362), B362)</f>
        <v>23817470</v>
      </c>
      <c r="D362" s="10" t="s">
        <v>383</v>
      </c>
      <c r="E362" s="8" t="s">
        <v>893</v>
      </c>
      <c r="F362" s="8" t="str">
        <f>IF(COUNTIF('Healthy (TIAB)'!A252:A1146, B362) &gt; 0, "Yes", "No")</f>
        <v>Yes</v>
      </c>
    </row>
    <row r="363" spans="1:6" ht="32" x14ac:dyDescent="0.2">
      <c r="A363" s="8">
        <v>2013</v>
      </c>
      <c r="B363" s="8">
        <v>23817872</v>
      </c>
      <c r="C363" s="9">
        <f>HYPERLINK(_xlfn.CONCAT("https://pubmed.ncbi.nlm.nih.gov/",B363), B363)</f>
        <v>23817872</v>
      </c>
      <c r="D363" s="10" t="s">
        <v>1187</v>
      </c>
      <c r="E363" s="8" t="s">
        <v>845</v>
      </c>
      <c r="F363" s="8" t="str">
        <f>IF(COUNTIF('Healthy (TIAB)'!A266:A1160, B363) &gt; 0, "Yes", "No")</f>
        <v>No</v>
      </c>
    </row>
    <row r="364" spans="1:6" ht="32" x14ac:dyDescent="0.2">
      <c r="A364" s="8">
        <v>2013</v>
      </c>
      <c r="B364" s="8">
        <v>23297818</v>
      </c>
      <c r="C364" s="9">
        <f>HYPERLINK(_xlfn.CONCAT("https://pubmed.ncbi.nlm.nih.gov/",B364), B364)</f>
        <v>23297818</v>
      </c>
      <c r="D364" s="10" t="s">
        <v>1188</v>
      </c>
      <c r="E364" s="8" t="s">
        <v>893</v>
      </c>
      <c r="F364" s="8" t="str">
        <f>IF(COUNTIF('Healthy (TIAB)'!A272:A1166, B364) &gt; 0, "Yes", "No")</f>
        <v>No</v>
      </c>
    </row>
    <row r="365" spans="1:6" ht="48" x14ac:dyDescent="0.2">
      <c r="A365" s="8">
        <v>2013</v>
      </c>
      <c r="B365" s="8">
        <v>23811682</v>
      </c>
      <c r="C365" s="9">
        <f>HYPERLINK(_xlfn.CONCAT("https://pubmed.ncbi.nlm.nih.gov/",B365), B365)</f>
        <v>23811682</v>
      </c>
      <c r="D365" s="10" t="s">
        <v>1189</v>
      </c>
      <c r="E365" s="8" t="s">
        <v>853</v>
      </c>
      <c r="F365" s="8" t="str">
        <f>IF(COUNTIF('Healthy (TIAB)'!A279:A1173, B365) &gt; 0, "Yes", "No")</f>
        <v>No</v>
      </c>
    </row>
    <row r="366" spans="1:6" ht="16" x14ac:dyDescent="0.2">
      <c r="A366" s="8">
        <v>2013</v>
      </c>
      <c r="B366" s="8">
        <v>23246023</v>
      </c>
      <c r="C366" s="9">
        <f>HYPERLINK(_xlfn.CONCAT("https://pubmed.ncbi.nlm.nih.gov/",B366), B366)</f>
        <v>23246023</v>
      </c>
      <c r="D366" s="10" t="s">
        <v>1190</v>
      </c>
      <c r="E366" s="8" t="s">
        <v>856</v>
      </c>
      <c r="F366" s="8" t="str">
        <f>IF(COUNTIF('Healthy (TIAB)'!A281:A1175, B366) &gt; 0, "Yes", "No")</f>
        <v>No</v>
      </c>
    </row>
    <row r="367" spans="1:6" ht="32" x14ac:dyDescent="0.2">
      <c r="A367" s="8">
        <v>2013</v>
      </c>
      <c r="B367" s="8">
        <v>23318848</v>
      </c>
      <c r="C367" s="9">
        <f>HYPERLINK(_xlfn.CONCAT("https://pubmed.ncbi.nlm.nih.gov/",B367), B367)</f>
        <v>23318848</v>
      </c>
      <c r="D367" s="10" t="s">
        <v>1717</v>
      </c>
      <c r="E367" s="8" t="s">
        <v>848</v>
      </c>
      <c r="F367" s="8" t="str">
        <f>IF(COUNTIF('Healthy (TIAB)'!A284:A1178, B367) &gt; 0, "Yes", "No")</f>
        <v>No</v>
      </c>
    </row>
    <row r="368" spans="1:6" ht="32" x14ac:dyDescent="0.2">
      <c r="A368" s="8">
        <v>2013</v>
      </c>
      <c r="B368" s="8">
        <v>21924882</v>
      </c>
      <c r="C368" s="9">
        <f>HYPERLINK(_xlfn.CONCAT("https://pubmed.ncbi.nlm.nih.gov/",B368), B368)</f>
        <v>21924882</v>
      </c>
      <c r="D368" s="10" t="s">
        <v>1191</v>
      </c>
      <c r="E368" s="8" t="s">
        <v>845</v>
      </c>
      <c r="F368" s="8" t="str">
        <f>IF(COUNTIF('Healthy (TIAB)'!A287:A1181, B368) &gt; 0, "Yes", "No")</f>
        <v>No</v>
      </c>
    </row>
    <row r="369" spans="1:6" ht="32" x14ac:dyDescent="0.2">
      <c r="A369" s="8">
        <v>2013</v>
      </c>
      <c r="B369" s="8">
        <v>23565815</v>
      </c>
      <c r="C369" s="9">
        <f>HYPERLINK(_xlfn.CONCAT("https://pubmed.ncbi.nlm.nih.gov/",B369), B369)</f>
        <v>23565815</v>
      </c>
      <c r="D369" s="10" t="s">
        <v>148</v>
      </c>
      <c r="E369" s="8" t="s">
        <v>899</v>
      </c>
      <c r="F369" s="8" t="str">
        <f>IF(COUNTIF('Healthy (TIAB)'!A288:A1182, B369) &gt; 0, "Yes", "No")</f>
        <v>No</v>
      </c>
    </row>
    <row r="370" spans="1:6" ht="32" x14ac:dyDescent="0.2">
      <c r="A370" s="8">
        <v>2013</v>
      </c>
      <c r="B370" s="8">
        <v>23365106</v>
      </c>
      <c r="C370" s="9">
        <f>HYPERLINK(_xlfn.CONCAT("https://pubmed.ncbi.nlm.nih.gov/",B370), B370)</f>
        <v>23365106</v>
      </c>
      <c r="D370" s="10" t="s">
        <v>1192</v>
      </c>
      <c r="E370" s="8" t="s">
        <v>893</v>
      </c>
      <c r="F370" s="8" t="str">
        <f>IF(COUNTIF('Healthy (TIAB)'!A290:A1184, B370) &gt; 0, "Yes", "No")</f>
        <v>No</v>
      </c>
    </row>
    <row r="371" spans="1:6" ht="32" x14ac:dyDescent="0.2">
      <c r="A371" s="8">
        <v>2013</v>
      </c>
      <c r="B371" s="8">
        <v>23519529</v>
      </c>
      <c r="C371" s="9">
        <f>HYPERLINK(_xlfn.CONCAT("https://pubmed.ncbi.nlm.nih.gov/",B371), B371)</f>
        <v>23519529</v>
      </c>
      <c r="D371" s="10" t="s">
        <v>1718</v>
      </c>
      <c r="E371" s="8" t="s">
        <v>848</v>
      </c>
      <c r="F371" s="8" t="str">
        <f>IF(COUNTIF('Healthy (TIAB)'!A293:A1187, B371) &gt; 0, "Yes", "No")</f>
        <v>No</v>
      </c>
    </row>
    <row r="372" spans="1:6" ht="32" x14ac:dyDescent="0.2">
      <c r="A372" s="8">
        <v>2013</v>
      </c>
      <c r="B372" s="8">
        <v>24330904</v>
      </c>
      <c r="C372" s="9">
        <f>HYPERLINK(_xlfn.CONCAT("https://pubmed.ncbi.nlm.nih.gov/",B372), B372)</f>
        <v>24330904</v>
      </c>
      <c r="D372" s="10" t="s">
        <v>1193</v>
      </c>
      <c r="E372" s="8" t="s">
        <v>848</v>
      </c>
      <c r="F372" s="8" t="str">
        <f>IF(COUNTIF('Healthy (TIAB)'!A335:A1229, B372) &gt; 0, "Yes", "No")</f>
        <v>No</v>
      </c>
    </row>
    <row r="373" spans="1:6" ht="32" x14ac:dyDescent="0.2">
      <c r="A373" s="8">
        <v>2013</v>
      </c>
      <c r="B373" s="8">
        <v>23312676</v>
      </c>
      <c r="C373" s="9">
        <f>HYPERLINK(_xlfn.CONCAT("https://pubmed.ncbi.nlm.nih.gov/",B373), B373)</f>
        <v>23312676</v>
      </c>
      <c r="D373" s="10" t="s">
        <v>1194</v>
      </c>
      <c r="E373" s="8" t="s">
        <v>1195</v>
      </c>
      <c r="F373" s="8" t="str">
        <f>IF(COUNTIF('Healthy (TIAB)'!A362:A1256, B373) &gt; 0, "Yes", "No")</f>
        <v>No</v>
      </c>
    </row>
    <row r="374" spans="1:6" ht="32" x14ac:dyDescent="0.2">
      <c r="A374" s="8">
        <v>2013</v>
      </c>
      <c r="B374" s="8">
        <v>23395546</v>
      </c>
      <c r="C374" s="9">
        <f>HYPERLINK(_xlfn.CONCAT("https://pubmed.ncbi.nlm.nih.gov/",B374), B374)</f>
        <v>23395546</v>
      </c>
      <c r="D374" s="10" t="s">
        <v>1196</v>
      </c>
      <c r="E374" s="8" t="s">
        <v>949</v>
      </c>
      <c r="F374" s="8" t="str">
        <f>IF(COUNTIF('Healthy (TIAB)'!A373:A1267, B374) &gt; 0, "Yes", "No")</f>
        <v>No</v>
      </c>
    </row>
    <row r="375" spans="1:6" ht="32" x14ac:dyDescent="0.2">
      <c r="A375" s="8">
        <v>2013</v>
      </c>
      <c r="B375" s="8">
        <v>23683266</v>
      </c>
      <c r="C375" s="9">
        <f>HYPERLINK(_xlfn.CONCAT("https://pubmed.ncbi.nlm.nih.gov/",B375), B375)</f>
        <v>23683266</v>
      </c>
      <c r="D375" s="10" t="s">
        <v>1657</v>
      </c>
      <c r="E375" s="8" t="s">
        <v>845</v>
      </c>
      <c r="F375" s="8" t="str">
        <f>IF(COUNTIF('Healthy (TIAB)'!A376:A1270, B375) &gt; 0, "Yes", "No")</f>
        <v>No</v>
      </c>
    </row>
    <row r="376" spans="1:6" ht="32" x14ac:dyDescent="0.2">
      <c r="A376" s="8">
        <v>2013</v>
      </c>
      <c r="B376" s="8">
        <v>23375525</v>
      </c>
      <c r="C376" s="9">
        <f>HYPERLINK(_xlfn.CONCAT("https://pubmed.ncbi.nlm.nih.gov/",B376), B376)</f>
        <v>23375525</v>
      </c>
      <c r="D376" s="10" t="s">
        <v>1197</v>
      </c>
      <c r="E376" s="8" t="s">
        <v>1025</v>
      </c>
      <c r="F376" s="8" t="str">
        <f>IF(COUNTIF('Healthy (TIAB)'!A377:A1271, B376) &gt; 0, "Yes", "No")</f>
        <v>No</v>
      </c>
    </row>
    <row r="377" spans="1:6" ht="32" x14ac:dyDescent="0.2">
      <c r="A377" s="8">
        <v>2013</v>
      </c>
      <c r="B377" s="8">
        <v>23356247</v>
      </c>
      <c r="C377" s="9">
        <f>HYPERLINK(_xlfn.CONCAT("https://pubmed.ncbi.nlm.nih.gov/",B377), B377)</f>
        <v>23356247</v>
      </c>
      <c r="D377" s="10" t="s">
        <v>1198</v>
      </c>
      <c r="E377" s="8" t="s">
        <v>887</v>
      </c>
      <c r="F377" s="8" t="str">
        <f>IF(COUNTIF('Healthy (TIAB)'!A378:A1272, B377) &gt; 0, "Yes", "No")</f>
        <v>No</v>
      </c>
    </row>
    <row r="378" spans="1:6" ht="32" x14ac:dyDescent="0.2">
      <c r="A378" s="8">
        <v>2013</v>
      </c>
      <c r="B378" s="8">
        <v>23689286</v>
      </c>
      <c r="C378" s="9">
        <f>HYPERLINK(_xlfn.CONCAT("https://pubmed.ncbi.nlm.nih.gov/",B378), B378)</f>
        <v>23689286</v>
      </c>
      <c r="D378" s="10" t="s">
        <v>1199</v>
      </c>
      <c r="E378" s="8" t="s">
        <v>887</v>
      </c>
      <c r="F378" s="8" t="str">
        <f>IF(COUNTIF('Healthy (TIAB)'!A380:A1274, B378) &gt; 0, "Yes", "No")</f>
        <v>No</v>
      </c>
    </row>
    <row r="379" spans="1:6" ht="32" x14ac:dyDescent="0.2">
      <c r="A379" s="8">
        <v>2013</v>
      </c>
      <c r="B379" s="8">
        <v>23888318</v>
      </c>
      <c r="C379" s="9">
        <f>HYPERLINK(_xlfn.CONCAT("https://pubmed.ncbi.nlm.nih.gov/",B379), B379)</f>
        <v>23888318</v>
      </c>
      <c r="D379" s="10" t="s">
        <v>151</v>
      </c>
      <c r="E379" s="8" t="s">
        <v>845</v>
      </c>
      <c r="F379" s="8" t="str">
        <f>IF(COUNTIF('Healthy (TIAB)'!A382:A1276, B379) &gt; 0, "Yes", "No")</f>
        <v>No</v>
      </c>
    </row>
    <row r="380" spans="1:6" ht="32" x14ac:dyDescent="0.2">
      <c r="A380" s="8">
        <v>2013</v>
      </c>
      <c r="B380" s="8">
        <v>24304605</v>
      </c>
      <c r="C380" s="9">
        <f>HYPERLINK(_xlfn.CONCAT("https://pubmed.ncbi.nlm.nih.gov/",B380), B380)</f>
        <v>24304605</v>
      </c>
      <c r="D380" s="10" t="s">
        <v>154</v>
      </c>
      <c r="E380" s="8" t="s">
        <v>899</v>
      </c>
      <c r="F380" s="8" t="str">
        <f>IF(COUNTIF('Healthy (TIAB)'!A388:A1282, B380) &gt; 0, "Yes", "No")</f>
        <v>No</v>
      </c>
    </row>
    <row r="381" spans="1:6" ht="48" x14ac:dyDescent="0.2">
      <c r="A381" s="8">
        <v>2013</v>
      </c>
      <c r="B381" s="8">
        <v>23998969</v>
      </c>
      <c r="C381" s="9">
        <f>HYPERLINK(_xlfn.CONCAT("https://pubmed.ncbi.nlm.nih.gov/",B381), B381)</f>
        <v>23998969</v>
      </c>
      <c r="D381" s="10" t="s">
        <v>1201</v>
      </c>
      <c r="E381" s="8" t="s">
        <v>887</v>
      </c>
      <c r="F381" s="8" t="str">
        <f>IF(COUNTIF('Healthy (TIAB)'!A428:A1322, B381) &gt; 0, "Yes", "No")</f>
        <v>No</v>
      </c>
    </row>
    <row r="382" spans="1:6" ht="32" x14ac:dyDescent="0.2">
      <c r="A382" s="8">
        <v>2013</v>
      </c>
      <c r="B382" s="8">
        <v>23438101</v>
      </c>
      <c r="C382" s="9">
        <f>HYPERLINK(_xlfn.CONCAT("https://pubmed.ncbi.nlm.nih.gov/",B382), B382)</f>
        <v>23438101</v>
      </c>
      <c r="D382" s="10" t="s">
        <v>1202</v>
      </c>
      <c r="E382" s="8" t="s">
        <v>845</v>
      </c>
      <c r="F382" s="8" t="str">
        <f>IF(COUNTIF('Healthy (TIAB)'!A464:A1358, B382) &gt; 0, "Yes", "No")</f>
        <v>No</v>
      </c>
    </row>
    <row r="383" spans="1:6" ht="32" x14ac:dyDescent="0.2">
      <c r="A383" s="8">
        <v>2013</v>
      </c>
      <c r="B383" s="8">
        <v>23238663</v>
      </c>
      <c r="C383" s="9">
        <f>HYPERLINK(_xlfn.CONCAT("https://pubmed.ncbi.nlm.nih.gov/",B383), B383)</f>
        <v>23238663</v>
      </c>
      <c r="D383" s="10" t="s">
        <v>1203</v>
      </c>
      <c r="E383" s="8" t="s">
        <v>851</v>
      </c>
      <c r="F383" s="8" t="str">
        <f>IF(COUNTIF('Healthy (TIAB)'!A524:A1418, B383) &gt; 0, "Yes", "No")</f>
        <v>No</v>
      </c>
    </row>
    <row r="384" spans="1:6" ht="32" x14ac:dyDescent="0.2">
      <c r="A384" s="8">
        <v>2013</v>
      </c>
      <c r="B384" s="8">
        <v>23332800</v>
      </c>
      <c r="C384" s="9">
        <f>HYPERLINK(_xlfn.CONCAT("https://pubmed.ncbi.nlm.nih.gov/",B384), B384)</f>
        <v>23332800</v>
      </c>
      <c r="D384" s="10" t="s">
        <v>1673</v>
      </c>
      <c r="E384" s="8" t="s">
        <v>1025</v>
      </c>
      <c r="F384" s="8" t="str">
        <f>IF(COUNTIF('Healthy (TIAB)'!A537:A1431, B384) &gt; 0, "Yes", "No")</f>
        <v>No</v>
      </c>
    </row>
    <row r="385" spans="1:6" ht="32" x14ac:dyDescent="0.2">
      <c r="A385" s="8">
        <v>2013</v>
      </c>
      <c r="B385" s="8">
        <v>22100606</v>
      </c>
      <c r="C385" s="9">
        <f>HYPERLINK(_xlfn.CONCAT("https://pubmed.ncbi.nlm.nih.gov/",B385), B385)</f>
        <v>22100606</v>
      </c>
      <c r="D385" s="10" t="s">
        <v>238</v>
      </c>
      <c r="E385" s="8" t="s">
        <v>1084</v>
      </c>
      <c r="F385" s="8" t="str">
        <f>IF(COUNTIF('Healthy (TIAB)'!A538:A1432, B385) &gt; 0, "Yes", "No")</f>
        <v>No</v>
      </c>
    </row>
    <row r="386" spans="1:6" ht="32" x14ac:dyDescent="0.2">
      <c r="A386" s="8">
        <v>2013</v>
      </c>
      <c r="B386" s="8">
        <v>23807924</v>
      </c>
      <c r="C386" s="9">
        <f>HYPERLINK(_xlfn.CONCAT("https://pubmed.ncbi.nlm.nih.gov/",B386), B386)</f>
        <v>23807924</v>
      </c>
      <c r="D386" s="10" t="s">
        <v>1204</v>
      </c>
      <c r="E386" s="8" t="s">
        <v>851</v>
      </c>
      <c r="F386" s="8" t="str">
        <f>IF(COUNTIF('Healthy (TIAB)'!A541:A1435, B386) &gt; 0, "Yes", "No")</f>
        <v>No</v>
      </c>
    </row>
    <row r="387" spans="1:6" ht="32" x14ac:dyDescent="0.2">
      <c r="A387" s="8">
        <v>2013</v>
      </c>
      <c r="B387" s="8">
        <v>23328126</v>
      </c>
      <c r="C387" s="9">
        <f>HYPERLINK(_xlfn.CONCAT("https://pubmed.ncbi.nlm.nih.gov/",B387), B387)</f>
        <v>23328126</v>
      </c>
      <c r="D387" s="10" t="s">
        <v>1205</v>
      </c>
      <c r="E387" s="8" t="s">
        <v>845</v>
      </c>
      <c r="F387" s="8" t="str">
        <f>IF(COUNTIF('Healthy (TIAB)'!A547:A1441, B387) &gt; 0, "Yes", "No")</f>
        <v>No</v>
      </c>
    </row>
    <row r="388" spans="1:6" ht="32" x14ac:dyDescent="0.2">
      <c r="A388" s="8">
        <v>2013</v>
      </c>
      <c r="B388" s="8">
        <v>24067797</v>
      </c>
      <c r="C388" s="9">
        <f>HYPERLINK(_xlfn.CONCAT("https://pubmed.ncbi.nlm.nih.gov/",B388), B388)</f>
        <v>24067797</v>
      </c>
      <c r="D388" s="10" t="s">
        <v>1674</v>
      </c>
      <c r="E388" s="8" t="s">
        <v>856</v>
      </c>
      <c r="F388" s="8" t="str">
        <f>IF(COUNTIF('Healthy (TIAB)'!A554:A1448, B388) &gt; 0, "Yes", "No")</f>
        <v>No</v>
      </c>
    </row>
    <row r="389" spans="1:6" ht="48" x14ac:dyDescent="0.2">
      <c r="A389" s="8">
        <v>2013</v>
      </c>
      <c r="B389" s="8">
        <v>23725919</v>
      </c>
      <c r="C389" s="9">
        <f>HYPERLINK(_xlfn.CONCAT("https://pubmed.ncbi.nlm.nih.gov/",B389), B389)</f>
        <v>23725919</v>
      </c>
      <c r="D389" s="10" t="s">
        <v>1206</v>
      </c>
      <c r="E389" s="8" t="s">
        <v>845</v>
      </c>
      <c r="F389" s="8" t="str">
        <f>IF(COUNTIF('Healthy (TIAB)'!A557:A1451, B389) &gt; 0, "Yes", "No")</f>
        <v>No</v>
      </c>
    </row>
    <row r="390" spans="1:6" ht="48" x14ac:dyDescent="0.2">
      <c r="A390" s="8">
        <v>2013</v>
      </c>
      <c r="B390" s="8">
        <v>22748805</v>
      </c>
      <c r="C390" s="9">
        <f>HYPERLINK(_xlfn.CONCAT("https://pubmed.ncbi.nlm.nih.gov/",B390), B390)</f>
        <v>22748805</v>
      </c>
      <c r="D390" s="10" t="s">
        <v>144</v>
      </c>
      <c r="E390" s="8" t="s">
        <v>851</v>
      </c>
      <c r="F390" s="8" t="str">
        <f>IF(COUNTIF('Healthy (TIAB)'!A614:A1508, B390) &gt; 0, "Yes", "No")</f>
        <v>No</v>
      </c>
    </row>
    <row r="391" spans="1:6" ht="32" x14ac:dyDescent="0.2">
      <c r="A391" s="8">
        <v>2013</v>
      </c>
      <c r="B391" s="8">
        <v>23697585</v>
      </c>
      <c r="C391" s="9">
        <f>HYPERLINK(_xlfn.CONCAT("https://pubmed.ncbi.nlm.nih.gov/",B391), B391)</f>
        <v>23697585</v>
      </c>
      <c r="D391" s="10" t="s">
        <v>1207</v>
      </c>
      <c r="E391" s="8" t="s">
        <v>845</v>
      </c>
      <c r="F391" s="8" t="str">
        <f>IF(COUNTIF('Healthy (TIAB)'!A660:A1554, B391) &gt; 0, "Yes", "No")</f>
        <v>No</v>
      </c>
    </row>
    <row r="392" spans="1:6" ht="32" x14ac:dyDescent="0.2">
      <c r="A392" s="8">
        <v>2013</v>
      </c>
      <c r="B392" s="8">
        <v>23275364</v>
      </c>
      <c r="C392" s="9">
        <f>HYPERLINK(_xlfn.CONCAT("https://pubmed.ncbi.nlm.nih.gov/",B392), B392)</f>
        <v>23275364</v>
      </c>
      <c r="D392" s="10" t="s">
        <v>1208</v>
      </c>
      <c r="E392" s="8" t="s">
        <v>887</v>
      </c>
      <c r="F392" s="8" t="str">
        <f>IF(COUNTIF('Healthy (TIAB)'!A696:A1590, B392) &gt; 0, "Yes", "No")</f>
        <v>No</v>
      </c>
    </row>
    <row r="393" spans="1:6" ht="48" x14ac:dyDescent="0.2">
      <c r="A393" s="8">
        <v>2013</v>
      </c>
      <c r="B393" s="8">
        <v>24314359</v>
      </c>
      <c r="C393" s="9">
        <f>HYPERLINK(_xlfn.CONCAT("https://pubmed.ncbi.nlm.nih.gov/",B393), B393)</f>
        <v>24314359</v>
      </c>
      <c r="D393" s="10" t="s">
        <v>1209</v>
      </c>
      <c r="E393" s="8" t="s">
        <v>938</v>
      </c>
      <c r="F393" s="8" t="str">
        <f>IF(COUNTIF('Healthy (TIAB)'!A723:A1617, B393) &gt; 0, "Yes", "No")</f>
        <v>No</v>
      </c>
    </row>
    <row r="394" spans="1:6" ht="48" x14ac:dyDescent="0.2">
      <c r="A394" s="8">
        <v>2013</v>
      </c>
      <c r="B394" s="8">
        <v>22302614</v>
      </c>
      <c r="C394" s="9">
        <f>HYPERLINK(_xlfn.CONCAT("https://pubmed.ncbi.nlm.nih.gov/",B394), B394)</f>
        <v>22302614</v>
      </c>
      <c r="D394" s="10" t="s">
        <v>1210</v>
      </c>
      <c r="E394" s="8" t="s">
        <v>853</v>
      </c>
      <c r="F394" s="8" t="str">
        <f>IF(COUNTIF('Healthy (TIAB)'!A741:A1635, B394) &gt; 0, "Yes", "No")</f>
        <v>No</v>
      </c>
    </row>
    <row r="395" spans="1:6" ht="32" x14ac:dyDescent="0.2">
      <c r="A395" s="8">
        <v>2013</v>
      </c>
      <c r="B395" s="8">
        <v>23522836</v>
      </c>
      <c r="C395" s="9">
        <f>HYPERLINK(_xlfn.CONCAT("https://pubmed.ncbi.nlm.nih.gov/",B395), B395)</f>
        <v>23522836</v>
      </c>
      <c r="D395" s="10" t="s">
        <v>147</v>
      </c>
      <c r="E395" s="8" t="s">
        <v>856</v>
      </c>
      <c r="F395" s="8" t="str">
        <f>IF(COUNTIF('Healthy (TIAB)'!A812:A1706, B395) &gt; 0, "Yes", "No")</f>
        <v>No</v>
      </c>
    </row>
    <row r="396" spans="1:6" ht="48" x14ac:dyDescent="0.2">
      <c r="A396" s="8">
        <v>2013</v>
      </c>
      <c r="B396" s="8">
        <v>23396496</v>
      </c>
      <c r="C396" s="9">
        <f>HYPERLINK(_xlfn.CONCAT("https://pubmed.ncbi.nlm.nih.gov/",B396), B396)</f>
        <v>23396496</v>
      </c>
      <c r="D396" s="10" t="s">
        <v>1211</v>
      </c>
      <c r="E396" s="8" t="s">
        <v>851</v>
      </c>
      <c r="F396" s="8" t="str">
        <f>IF(COUNTIF('Healthy (TIAB)'!A835:A1729, B396) &gt; 0, "Yes", "No")</f>
        <v>No</v>
      </c>
    </row>
    <row r="397" spans="1:6" ht="32" x14ac:dyDescent="0.2">
      <c r="A397" s="8">
        <v>2012</v>
      </c>
      <c r="B397" s="8">
        <v>22078981</v>
      </c>
      <c r="C397" s="9">
        <f>HYPERLINK(_xlfn.CONCAT("https://pubmed.ncbi.nlm.nih.gov/",B397), B397)</f>
        <v>22078981</v>
      </c>
      <c r="D397" s="10" t="s">
        <v>1212</v>
      </c>
      <c r="E397" s="8" t="s">
        <v>856</v>
      </c>
      <c r="F397" s="8" t="str">
        <f>IF(COUNTIF('Healthy (TIAB)'!A19:A913, B397) &gt; 0, "Yes", "No")</f>
        <v>No</v>
      </c>
    </row>
    <row r="398" spans="1:6" ht="16" x14ac:dyDescent="0.2">
      <c r="A398" s="8">
        <v>2012</v>
      </c>
      <c r="B398" s="8">
        <v>23183517</v>
      </c>
      <c r="C398" s="9">
        <f>HYPERLINK(_xlfn.CONCAT("https://pubmed.ncbi.nlm.nih.gov/",B398), B398)</f>
        <v>23183517</v>
      </c>
      <c r="D398" s="10" t="s">
        <v>1213</v>
      </c>
      <c r="E398" s="8" t="s">
        <v>887</v>
      </c>
      <c r="F398" s="8" t="str">
        <f>IF(COUNTIF('Healthy (TIAB)'!A38:A932, B398) &gt; 0, "Yes", "No")</f>
        <v>No</v>
      </c>
    </row>
    <row r="399" spans="1:6" ht="48" x14ac:dyDescent="0.2">
      <c r="A399" s="8">
        <v>2012</v>
      </c>
      <c r="B399" s="8">
        <v>25191544</v>
      </c>
      <c r="C399" s="9">
        <f>HYPERLINK(_xlfn.CONCAT("https://pubmed.ncbi.nlm.nih.gov/",B399), B399)</f>
        <v>25191544</v>
      </c>
      <c r="D399" s="10" t="s">
        <v>1214</v>
      </c>
      <c r="E399" s="8" t="s">
        <v>1215</v>
      </c>
      <c r="F399" s="8" t="str">
        <f>IF(COUNTIF('Healthy (TIAB)'!A43:A937, B399) &gt; 0, "Yes", "No")</f>
        <v>No</v>
      </c>
    </row>
    <row r="400" spans="1:6" ht="32" x14ac:dyDescent="0.2">
      <c r="A400" s="8">
        <v>2012</v>
      </c>
      <c r="B400" s="8">
        <v>22924372</v>
      </c>
      <c r="C400" s="9">
        <f>HYPERLINK(_xlfn.CONCAT("https://pubmed.ncbi.nlm.nih.gov/",B400), B400)</f>
        <v>22924372</v>
      </c>
      <c r="D400" s="10" t="s">
        <v>1612</v>
      </c>
      <c r="E400" s="8" t="s">
        <v>856</v>
      </c>
      <c r="F400" s="8" t="str">
        <f>IF(COUNTIF('Healthy (TIAB)'!A52:A946, B400) &gt; 0, "Yes", "No")</f>
        <v>No</v>
      </c>
    </row>
    <row r="401" spans="1:6" ht="48" x14ac:dyDescent="0.2">
      <c r="A401" s="8">
        <v>2012</v>
      </c>
      <c r="B401" s="8">
        <v>23312052</v>
      </c>
      <c r="C401" s="9">
        <f>HYPERLINK(_xlfn.CONCAT("https://pubmed.ncbi.nlm.nih.gov/",B401), B401)</f>
        <v>23312052</v>
      </c>
      <c r="D401" s="10" t="s">
        <v>1216</v>
      </c>
      <c r="E401" s="8" t="s">
        <v>845</v>
      </c>
      <c r="F401" s="8" t="str">
        <f>IF(COUNTIF('Healthy (TIAB)'!A53:A947, B401) &gt; 0, "Yes", "No")</f>
        <v>No</v>
      </c>
    </row>
    <row r="402" spans="1:6" ht="32" x14ac:dyDescent="0.2">
      <c r="A402" s="8">
        <v>2012</v>
      </c>
      <c r="B402" s="8">
        <v>22912426</v>
      </c>
      <c r="C402" s="9">
        <f>HYPERLINK(_xlfn.CONCAT("https://pubmed.ncbi.nlm.nih.gov/",B402), B402)</f>
        <v>22912426</v>
      </c>
      <c r="D402" s="10" t="s">
        <v>1218</v>
      </c>
      <c r="E402" s="8" t="s">
        <v>856</v>
      </c>
      <c r="F402" s="8" t="str">
        <f>IF(COUNTIF('Healthy (TIAB)'!A94:A988, B402) &gt; 0, "Yes", "No")</f>
        <v>No</v>
      </c>
    </row>
    <row r="403" spans="1:6" ht="32" x14ac:dyDescent="0.2">
      <c r="A403" s="8">
        <v>2012</v>
      </c>
      <c r="B403" s="8">
        <v>22819432</v>
      </c>
      <c r="C403" s="9">
        <f>HYPERLINK(_xlfn.CONCAT("https://pubmed.ncbi.nlm.nih.gov/",B403), B403)</f>
        <v>22819432</v>
      </c>
      <c r="D403" s="10" t="s">
        <v>1219</v>
      </c>
      <c r="E403" s="8" t="s">
        <v>845</v>
      </c>
      <c r="F403" s="8" t="str">
        <f>IF(COUNTIF('Healthy (TIAB)'!A118:A1012, B403) &gt; 0, "Yes", "No")</f>
        <v>No</v>
      </c>
    </row>
    <row r="404" spans="1:6" ht="32" x14ac:dyDescent="0.2">
      <c r="A404" s="8">
        <v>2012</v>
      </c>
      <c r="B404" s="8">
        <v>22739369</v>
      </c>
      <c r="C404" s="9">
        <f>HYPERLINK(_xlfn.CONCAT("https://pubmed.ncbi.nlm.nih.gov/",B404), B404)</f>
        <v>22739369</v>
      </c>
      <c r="D404" s="10" t="s">
        <v>143</v>
      </c>
      <c r="E404" s="8" t="s">
        <v>887</v>
      </c>
      <c r="F404" s="8" t="str">
        <f>IF(COUNTIF('Healthy (TIAB)'!A136:A1030, B404) &gt; 0, "Yes", "No")</f>
        <v>Yes</v>
      </c>
    </row>
    <row r="405" spans="1:6" ht="16" x14ac:dyDescent="0.2">
      <c r="A405" s="8">
        <v>2012</v>
      </c>
      <c r="B405" s="8">
        <v>22686415</v>
      </c>
      <c r="C405" s="9">
        <f>HYPERLINK(_xlfn.CONCAT("https://pubmed.ncbi.nlm.nih.gov/",B405), B405)</f>
        <v>22686415</v>
      </c>
      <c r="D405" s="10" t="s">
        <v>1220</v>
      </c>
      <c r="E405" s="8" t="s">
        <v>1221</v>
      </c>
      <c r="F405" s="8" t="str">
        <f>IF(COUNTIF('Healthy (TIAB)'!A154:A1048, B405) &gt; 0, "Yes", "No")</f>
        <v>No</v>
      </c>
    </row>
    <row r="406" spans="1:6" ht="32" x14ac:dyDescent="0.2">
      <c r="A406" s="8">
        <v>2012</v>
      </c>
      <c r="B406" s="8">
        <v>22301766</v>
      </c>
      <c r="C406" s="9">
        <f>HYPERLINK(_xlfn.CONCAT("https://pubmed.ncbi.nlm.nih.gov/",B406), B406)</f>
        <v>22301766</v>
      </c>
      <c r="D406" s="10" t="s">
        <v>1222</v>
      </c>
      <c r="E406" s="8" t="s">
        <v>1223</v>
      </c>
      <c r="F406" s="8" t="str">
        <f>IF(COUNTIF('Healthy (TIAB)'!A189:A1083, B406) &gt; 0, "Yes", "No")</f>
        <v>No</v>
      </c>
    </row>
    <row r="407" spans="1:6" ht="48" x14ac:dyDescent="0.2">
      <c r="A407" s="8">
        <v>2012</v>
      </c>
      <c r="B407" s="8">
        <v>22661243</v>
      </c>
      <c r="C407" s="9">
        <f>HYPERLINK(_xlfn.CONCAT("https://pubmed.ncbi.nlm.nih.gov/",B407), B407)</f>
        <v>22661243</v>
      </c>
      <c r="D407" s="10" t="s">
        <v>1224</v>
      </c>
      <c r="E407" s="8" t="s">
        <v>1034</v>
      </c>
      <c r="F407" s="8" t="str">
        <f>IF(COUNTIF('Healthy (TIAB)'!A278:A1172, B407) &gt; 0, "Yes", "No")</f>
        <v>No</v>
      </c>
    </row>
    <row r="408" spans="1:6" ht="32" x14ac:dyDescent="0.2">
      <c r="A408" s="8">
        <v>2012</v>
      </c>
      <c r="B408" s="8">
        <v>21870979</v>
      </c>
      <c r="C408" s="9">
        <f>HYPERLINK(_xlfn.CONCAT("https://pubmed.ncbi.nlm.nih.gov/",B408), B408)</f>
        <v>21870979</v>
      </c>
      <c r="D408" s="10" t="s">
        <v>1226</v>
      </c>
      <c r="E408" s="8" t="s">
        <v>850</v>
      </c>
      <c r="F408" s="8" t="str">
        <f>IF(COUNTIF('Healthy (TIAB)'!A283:A1177, B408) &gt; 0, "Yes", "No")</f>
        <v>No</v>
      </c>
    </row>
    <row r="409" spans="1:6" ht="32" x14ac:dyDescent="0.2">
      <c r="A409" s="8">
        <v>2012</v>
      </c>
      <c r="B409" s="8">
        <v>22595386</v>
      </c>
      <c r="C409" s="9">
        <f>HYPERLINK(_xlfn.CONCAT("https://pubmed.ncbi.nlm.nih.gov/",B409), B409)</f>
        <v>22595386</v>
      </c>
      <c r="D409" s="10" t="s">
        <v>1227</v>
      </c>
      <c r="E409" s="8" t="s">
        <v>851</v>
      </c>
      <c r="F409" s="8" t="str">
        <f>IF(COUNTIF('Healthy (TIAB)'!A286:A1180, B409) &gt; 0, "Yes", "No")</f>
        <v>No</v>
      </c>
    </row>
    <row r="410" spans="1:6" ht="32" x14ac:dyDescent="0.2">
      <c r="A410" s="8">
        <v>2012</v>
      </c>
      <c r="B410" s="8">
        <v>22153696</v>
      </c>
      <c r="C410" s="9">
        <f>HYPERLINK(_xlfn.CONCAT("https://pubmed.ncbi.nlm.nih.gov/",B410), B410)</f>
        <v>22153696</v>
      </c>
      <c r="D410" s="10" t="s">
        <v>1228</v>
      </c>
      <c r="E410" s="8" t="s">
        <v>966</v>
      </c>
      <c r="F410" s="8" t="str">
        <f>IF(COUNTIF('Healthy (TIAB)'!A404:A1298, B410) &gt; 0, "Yes", "No")</f>
        <v>No</v>
      </c>
    </row>
    <row r="411" spans="1:6" ht="48" x14ac:dyDescent="0.2">
      <c r="A411" s="8">
        <v>2012</v>
      </c>
      <c r="B411" s="8">
        <v>21429719</v>
      </c>
      <c r="C411" s="9">
        <f>HYPERLINK(_xlfn.CONCAT("https://pubmed.ncbi.nlm.nih.gov/",B411), B411)</f>
        <v>21429719</v>
      </c>
      <c r="D411" s="10" t="s">
        <v>1229</v>
      </c>
      <c r="E411" s="8" t="s">
        <v>887</v>
      </c>
      <c r="F411" s="8" t="str">
        <f>IF(COUNTIF('Healthy (TIAB)'!A430:A1324, B411) &gt; 0, "Yes", "No")</f>
        <v>No</v>
      </c>
    </row>
    <row r="412" spans="1:6" ht="32" x14ac:dyDescent="0.2">
      <c r="A412" s="8">
        <v>2012</v>
      </c>
      <c r="B412" s="8">
        <v>21917191</v>
      </c>
      <c r="C412" s="9">
        <f>HYPERLINK(_xlfn.CONCAT("https://pubmed.ncbi.nlm.nih.gov/",B412), B412)</f>
        <v>21917191</v>
      </c>
      <c r="D412" s="10" t="s">
        <v>372</v>
      </c>
      <c r="E412" s="8" t="s">
        <v>1046</v>
      </c>
      <c r="F412" s="8" t="str">
        <f>IF(COUNTIF('Healthy (TIAB)'!A439:A1333, B412) &gt; 0, "Yes", "No")</f>
        <v>No</v>
      </c>
    </row>
    <row r="413" spans="1:6" ht="32" x14ac:dyDescent="0.2">
      <c r="A413" s="8">
        <v>2012</v>
      </c>
      <c r="B413" s="8">
        <v>22260859</v>
      </c>
      <c r="C413" s="9">
        <f>HYPERLINK(_xlfn.CONCAT("https://pubmed.ncbi.nlm.nih.gov/",B413), B413)</f>
        <v>22260859</v>
      </c>
      <c r="D413" s="10" t="s">
        <v>1230</v>
      </c>
      <c r="E413" s="8" t="s">
        <v>887</v>
      </c>
      <c r="F413" s="8" t="str">
        <f>IF(COUNTIF('Healthy (TIAB)'!A443:A1337, B413) &gt; 0, "Yes", "No")</f>
        <v>No</v>
      </c>
    </row>
    <row r="414" spans="1:6" ht="32" x14ac:dyDescent="0.2">
      <c r="A414" s="8">
        <v>2012</v>
      </c>
      <c r="B414" s="8">
        <v>22221492</v>
      </c>
      <c r="C414" s="9">
        <f>HYPERLINK(_xlfn.CONCAT("https://pubmed.ncbi.nlm.nih.gov/",B414), B414)</f>
        <v>22221492</v>
      </c>
      <c r="D414" s="10" t="s">
        <v>1231</v>
      </c>
      <c r="E414" s="8" t="s">
        <v>851</v>
      </c>
      <c r="F414" s="8" t="str">
        <f>IF(COUNTIF('Healthy (TIAB)'!A445:A1339, B414) &gt; 0, "Yes", "No")</f>
        <v>No</v>
      </c>
    </row>
    <row r="415" spans="1:6" ht="32" x14ac:dyDescent="0.2">
      <c r="A415" s="8">
        <v>2012</v>
      </c>
      <c r="B415" s="8">
        <v>22431864</v>
      </c>
      <c r="C415" s="9">
        <f>HYPERLINK(_xlfn.CONCAT("https://pubmed.ncbi.nlm.nih.gov/",B415), B415)</f>
        <v>22431864</v>
      </c>
      <c r="D415" s="10" t="s">
        <v>1232</v>
      </c>
      <c r="E415" s="8" t="s">
        <v>856</v>
      </c>
      <c r="F415" s="8" t="str">
        <f>IF(COUNTIF('Healthy (TIAB)'!A453:A1347, B415) &gt; 0, "Yes", "No")</f>
        <v>No</v>
      </c>
    </row>
    <row r="416" spans="1:6" ht="32" x14ac:dyDescent="0.2">
      <c r="A416" s="8">
        <v>2012</v>
      </c>
      <c r="B416" s="8">
        <v>22472183</v>
      </c>
      <c r="C416" s="9">
        <f>HYPERLINK(_xlfn.CONCAT("https://pubmed.ncbi.nlm.nih.gov/",B416), B416)</f>
        <v>22472183</v>
      </c>
      <c r="D416" s="10" t="s">
        <v>142</v>
      </c>
      <c r="E416" s="8" t="s">
        <v>899</v>
      </c>
      <c r="F416" s="8" t="str">
        <f>IF(COUNTIF('Healthy (TIAB)'!A455:A1349, B416) &gt; 0, "Yes", "No")</f>
        <v>No</v>
      </c>
    </row>
    <row r="417" spans="1:6" ht="32" x14ac:dyDescent="0.2">
      <c r="A417" s="8">
        <v>2012</v>
      </c>
      <c r="B417" s="8">
        <v>23034965</v>
      </c>
      <c r="C417" s="9">
        <f>HYPERLINK(_xlfn.CONCAT("https://pubmed.ncbi.nlm.nih.gov/",B417), B417)</f>
        <v>23034965</v>
      </c>
      <c r="D417" s="10" t="s">
        <v>1233</v>
      </c>
      <c r="E417" s="8" t="s">
        <v>851</v>
      </c>
      <c r="F417" s="8" t="str">
        <f>IF(COUNTIF('Healthy (TIAB)'!A457:A1351, B417) &gt; 0, "Yes", "No")</f>
        <v>No</v>
      </c>
    </row>
    <row r="418" spans="1:6" ht="32" x14ac:dyDescent="0.2">
      <c r="A418" s="8">
        <v>2012</v>
      </c>
      <c r="B418" s="8">
        <v>22569435</v>
      </c>
      <c r="C418" s="9">
        <f>HYPERLINK(_xlfn.CONCAT("https://pubmed.ncbi.nlm.nih.gov/",B418), B418)</f>
        <v>22569435</v>
      </c>
      <c r="D418" s="10" t="s">
        <v>1234</v>
      </c>
      <c r="E418" s="8" t="s">
        <v>966</v>
      </c>
      <c r="F418" s="8" t="str">
        <f>IF(COUNTIF('Healthy (TIAB)'!A460:A1354, B418) &gt; 0, "Yes", "No")</f>
        <v>No</v>
      </c>
    </row>
    <row r="419" spans="1:6" ht="32" x14ac:dyDescent="0.2">
      <c r="A419" s="8">
        <v>2012</v>
      </c>
      <c r="B419" s="8">
        <v>22623389</v>
      </c>
      <c r="C419" s="9">
        <f>HYPERLINK(_xlfn.CONCAT("https://pubmed.ncbi.nlm.nih.gov/",B419), B419)</f>
        <v>22623389</v>
      </c>
      <c r="D419" s="10" t="s">
        <v>1235</v>
      </c>
      <c r="E419" s="8" t="s">
        <v>1236</v>
      </c>
      <c r="F419" s="8" t="str">
        <f>IF(COUNTIF('Healthy (TIAB)'!A463:A1357, B419) &gt; 0, "Yes", "No")</f>
        <v>No</v>
      </c>
    </row>
    <row r="420" spans="1:6" ht="48" x14ac:dyDescent="0.2">
      <c r="A420" s="8">
        <v>2012</v>
      </c>
      <c r="B420" s="8">
        <v>23312051</v>
      </c>
      <c r="C420" s="9">
        <f>HYPERLINK(_xlfn.CONCAT("https://pubmed.ncbi.nlm.nih.gov/",B420), B420)</f>
        <v>23312051</v>
      </c>
      <c r="D420" s="10" t="s">
        <v>1237</v>
      </c>
      <c r="E420" s="8" t="s">
        <v>853</v>
      </c>
      <c r="F420" s="8" t="str">
        <f>IF(COUNTIF('Healthy (TIAB)'!A468:A1362, B420) &gt; 0, "Yes", "No")</f>
        <v>No</v>
      </c>
    </row>
    <row r="421" spans="1:6" ht="32" x14ac:dyDescent="0.2">
      <c r="A421" s="8">
        <v>2012</v>
      </c>
      <c r="B421" s="8">
        <v>22811376</v>
      </c>
      <c r="C421" s="9">
        <f>HYPERLINK(_xlfn.CONCAT("https://pubmed.ncbi.nlm.nih.gov/",B421), B421)</f>
        <v>22811376</v>
      </c>
      <c r="D421" s="10" t="s">
        <v>1722</v>
      </c>
      <c r="E421" s="8" t="s">
        <v>845</v>
      </c>
      <c r="F421" s="8" t="str">
        <f>IF(COUNTIF('Healthy (TIAB)'!A476:A1370, B421) &gt; 0, "Yes", "No")</f>
        <v>No</v>
      </c>
    </row>
    <row r="422" spans="1:6" ht="32" x14ac:dyDescent="0.2">
      <c r="A422" s="8">
        <v>2012</v>
      </c>
      <c r="B422" s="8">
        <v>22901557</v>
      </c>
      <c r="C422" s="9">
        <f>HYPERLINK(_xlfn.CONCAT("https://pubmed.ncbi.nlm.nih.gov/",B422), B422)</f>
        <v>22901557</v>
      </c>
      <c r="D422" s="10" t="s">
        <v>1238</v>
      </c>
      <c r="E422" s="8" t="s">
        <v>853</v>
      </c>
      <c r="F422" s="8" t="str">
        <f>IF(COUNTIF('Healthy (TIAB)'!A483:A1377, B422) &gt; 0, "Yes", "No")</f>
        <v>No</v>
      </c>
    </row>
    <row r="423" spans="1:6" ht="32" x14ac:dyDescent="0.2">
      <c r="A423" s="8">
        <v>2012</v>
      </c>
      <c r="B423" s="8">
        <v>22136711</v>
      </c>
      <c r="C423" s="9">
        <f>HYPERLINK(_xlfn.CONCAT("https://pubmed.ncbi.nlm.nih.gov/",B423), B423)</f>
        <v>22136711</v>
      </c>
      <c r="D423" s="10" t="s">
        <v>275</v>
      </c>
      <c r="E423" s="8" t="s">
        <v>1046</v>
      </c>
      <c r="F423" s="8" t="str">
        <f>IF(COUNTIF('Healthy (TIAB)'!A491:A1385, B423) &gt; 0, "Yes", "No")</f>
        <v>No</v>
      </c>
    </row>
    <row r="424" spans="1:6" ht="32" x14ac:dyDescent="0.2">
      <c r="A424" s="8">
        <v>2012</v>
      </c>
      <c r="B424" s="8">
        <v>23134888</v>
      </c>
      <c r="C424" s="9">
        <f>HYPERLINK(_xlfn.CONCAT("https://pubmed.ncbi.nlm.nih.gov/",B424), B424)</f>
        <v>23134888</v>
      </c>
      <c r="D424" s="10" t="s">
        <v>1239</v>
      </c>
      <c r="E424" s="8" t="s">
        <v>851</v>
      </c>
      <c r="F424" s="8" t="str">
        <f>IF(COUNTIF('Healthy (TIAB)'!A493:A1387, B424) &gt; 0, "Yes", "No")</f>
        <v>No</v>
      </c>
    </row>
    <row r="425" spans="1:6" ht="48" x14ac:dyDescent="0.2">
      <c r="A425" s="8">
        <v>2012</v>
      </c>
      <c r="B425" s="8">
        <v>23351198</v>
      </c>
      <c r="C425" s="9">
        <f>HYPERLINK(_xlfn.CONCAT("https://pubmed.ncbi.nlm.nih.gov/",B425), B425)</f>
        <v>23351198</v>
      </c>
      <c r="D425" s="10" t="s">
        <v>1240</v>
      </c>
      <c r="E425" s="8" t="s">
        <v>887</v>
      </c>
      <c r="F425" s="8" t="str">
        <f>IF(COUNTIF('Healthy (TIAB)'!A504:A1398, B425) &gt; 0, "Yes", "No")</f>
        <v>No</v>
      </c>
    </row>
    <row r="426" spans="1:6" ht="32" x14ac:dyDescent="0.2">
      <c r="A426" s="8">
        <v>2012</v>
      </c>
      <c r="B426" s="8">
        <v>22978374</v>
      </c>
      <c r="C426" s="9">
        <f>HYPERLINK(_xlfn.CONCAT("https://pubmed.ncbi.nlm.nih.gov/",B426), B426)</f>
        <v>22978374</v>
      </c>
      <c r="D426" s="10" t="s">
        <v>1241</v>
      </c>
      <c r="E426" s="8" t="s">
        <v>1242</v>
      </c>
      <c r="F426" s="8" t="str">
        <f>IF(COUNTIF('Healthy (TIAB)'!A511:A1405, B426) &gt; 0, "Yes", "No")</f>
        <v>No</v>
      </c>
    </row>
    <row r="427" spans="1:6" ht="32" x14ac:dyDescent="0.2">
      <c r="A427" s="8">
        <v>2012</v>
      </c>
      <c r="B427" s="8">
        <v>23529988</v>
      </c>
      <c r="C427" s="9">
        <f>HYPERLINK(_xlfn.CONCAT("https://pubmed.ncbi.nlm.nih.gov/",B427), B427)</f>
        <v>23529988</v>
      </c>
      <c r="D427" s="10" t="s">
        <v>1670</v>
      </c>
      <c r="E427" s="8" t="s">
        <v>1002</v>
      </c>
      <c r="F427" s="8" t="str">
        <f>IF(COUNTIF('Healthy (TIAB)'!A512:A1406, B427) &gt; 0, "Yes", "No")</f>
        <v>No</v>
      </c>
    </row>
    <row r="428" spans="1:6" ht="32" x14ac:dyDescent="0.2">
      <c r="A428" s="8">
        <v>2012</v>
      </c>
      <c r="B428" s="8">
        <v>24688934</v>
      </c>
      <c r="C428" s="9">
        <f>HYPERLINK(_xlfn.CONCAT("https://pubmed.ncbi.nlm.nih.gov/",B428), B428)</f>
        <v>24688934</v>
      </c>
      <c r="D428" s="10" t="s">
        <v>1243</v>
      </c>
      <c r="E428" s="8" t="s">
        <v>851</v>
      </c>
      <c r="F428" s="8" t="str">
        <f>IF(COUNTIF('Healthy (TIAB)'!A513:A1407, B428) &gt; 0, "Yes", "No")</f>
        <v>No</v>
      </c>
    </row>
    <row r="429" spans="1:6" ht="32" x14ac:dyDescent="0.2">
      <c r="A429" s="8">
        <v>2012</v>
      </c>
      <c r="B429" s="8">
        <v>22536073</v>
      </c>
      <c r="C429" s="9">
        <f>HYPERLINK(_xlfn.CONCAT("https://pubmed.ncbi.nlm.nih.gov/",B429), B429)</f>
        <v>22536073</v>
      </c>
      <c r="D429" s="10" t="s">
        <v>1244</v>
      </c>
      <c r="E429" s="8" t="s">
        <v>853</v>
      </c>
      <c r="F429" s="8" t="str">
        <f>IF(COUNTIF('Healthy (TIAB)'!A519:A1413, B429) &gt; 0, "Yes", "No")</f>
        <v>No</v>
      </c>
    </row>
    <row r="430" spans="1:6" ht="32" x14ac:dyDescent="0.2">
      <c r="A430" s="8">
        <v>2012</v>
      </c>
      <c r="B430" s="8">
        <v>23016130</v>
      </c>
      <c r="C430" s="9">
        <f>HYPERLINK(_xlfn.CONCAT("https://pubmed.ncbi.nlm.nih.gov/",B430), B430)</f>
        <v>23016130</v>
      </c>
      <c r="D430" s="10" t="s">
        <v>1723</v>
      </c>
      <c r="E430" s="8" t="s">
        <v>887</v>
      </c>
      <c r="F430" s="8" t="str">
        <f>IF(COUNTIF('Healthy (TIAB)'!A528:A1422, B430) &gt; 0, "Yes", "No")</f>
        <v>No</v>
      </c>
    </row>
    <row r="431" spans="1:6" ht="32" x14ac:dyDescent="0.2">
      <c r="A431" s="8">
        <v>2012</v>
      </c>
      <c r="B431" s="8">
        <v>22929118</v>
      </c>
      <c r="C431" s="9">
        <f>HYPERLINK(_xlfn.CONCAT("https://pubmed.ncbi.nlm.nih.gov/",B431), B431)</f>
        <v>22929118</v>
      </c>
      <c r="D431" s="10" t="s">
        <v>1245</v>
      </c>
      <c r="E431" s="8" t="s">
        <v>845</v>
      </c>
      <c r="F431" s="8" t="str">
        <f>IF(COUNTIF('Healthy (TIAB)'!A529:A1423, B431) &gt; 0, "Yes", "No")</f>
        <v>No</v>
      </c>
    </row>
    <row r="432" spans="1:6" ht="48" x14ac:dyDescent="0.2">
      <c r="A432" s="8">
        <v>2012</v>
      </c>
      <c r="B432" s="8">
        <v>22186099</v>
      </c>
      <c r="C432" s="9">
        <f>HYPERLINK(_xlfn.CONCAT("https://pubmed.ncbi.nlm.nih.gov/",B432), B432)</f>
        <v>22186099</v>
      </c>
      <c r="D432" s="10" t="s">
        <v>1246</v>
      </c>
      <c r="E432" s="8" t="s">
        <v>977</v>
      </c>
      <c r="F432" s="8" t="str">
        <f>IF(COUNTIF('Healthy (TIAB)'!A543:A1437, B432) &gt; 0, "Yes", "No")</f>
        <v>No</v>
      </c>
    </row>
    <row r="433" spans="1:6" ht="32" x14ac:dyDescent="0.2">
      <c r="A433" s="8">
        <v>2012</v>
      </c>
      <c r="B433" s="8">
        <v>23017309</v>
      </c>
      <c r="C433" s="9">
        <f>HYPERLINK(_xlfn.CONCAT("https://pubmed.ncbi.nlm.nih.gov/",B433), B433)</f>
        <v>23017309</v>
      </c>
      <c r="D433" s="10" t="s">
        <v>1247</v>
      </c>
      <c r="E433" s="8" t="s">
        <v>851</v>
      </c>
      <c r="F433" s="8" t="str">
        <f>IF(COUNTIF('Healthy (TIAB)'!A559:A1453, B433) &gt; 0, "Yes", "No")</f>
        <v>No</v>
      </c>
    </row>
    <row r="434" spans="1:6" ht="32" x14ac:dyDescent="0.2">
      <c r="A434" s="8">
        <v>2012</v>
      </c>
      <c r="B434" s="8">
        <v>23209576</v>
      </c>
      <c r="C434" s="9">
        <f>HYPERLINK(_xlfn.CONCAT("https://pubmed.ncbi.nlm.nih.gov/",B434), B434)</f>
        <v>23209576</v>
      </c>
      <c r="D434" s="10" t="s">
        <v>1248</v>
      </c>
      <c r="E434" s="8" t="s">
        <v>845</v>
      </c>
      <c r="F434" s="8" t="str">
        <f>IF(COUNTIF('Healthy (TIAB)'!A591:A1485, B434) &gt; 0, "Yes", "No")</f>
        <v>No</v>
      </c>
    </row>
    <row r="435" spans="1:6" ht="32" x14ac:dyDescent="0.2">
      <c r="A435" s="8">
        <v>2012</v>
      </c>
      <c r="B435" s="8">
        <v>23326753</v>
      </c>
      <c r="C435" s="9">
        <f>HYPERLINK(_xlfn.CONCAT("https://pubmed.ncbi.nlm.nih.gov/",B435), B435)</f>
        <v>23326753</v>
      </c>
      <c r="D435" s="10" t="s">
        <v>1250</v>
      </c>
      <c r="E435" s="8" t="s">
        <v>856</v>
      </c>
      <c r="F435" s="8" t="str">
        <f>IF(COUNTIF('Healthy (TIAB)'!A630:A1524, B435) &gt; 0, "Yes", "No")</f>
        <v>No</v>
      </c>
    </row>
    <row r="436" spans="1:6" ht="32" x14ac:dyDescent="0.2">
      <c r="A436" s="8">
        <v>2012</v>
      </c>
      <c r="B436" s="8">
        <v>22669332</v>
      </c>
      <c r="C436" s="9">
        <f>HYPERLINK(_xlfn.CONCAT("https://pubmed.ncbi.nlm.nih.gov/",B436), B436)</f>
        <v>22669332</v>
      </c>
      <c r="D436" s="10" t="s">
        <v>1251</v>
      </c>
      <c r="E436" s="8" t="s">
        <v>848</v>
      </c>
      <c r="F436" s="8" t="str">
        <f>IF(COUNTIF('Healthy (TIAB)'!A682:A1576, B436) &gt; 0, "Yes", "No")</f>
        <v>No</v>
      </c>
    </row>
    <row r="437" spans="1:6" ht="32" x14ac:dyDescent="0.2">
      <c r="A437" s="8">
        <v>2012</v>
      </c>
      <c r="B437" s="8">
        <v>22314022</v>
      </c>
      <c r="C437" s="9">
        <f>HYPERLINK(_xlfn.CONCAT("https://pubmed.ncbi.nlm.nih.gov/",B437), B437)</f>
        <v>22314022</v>
      </c>
      <c r="D437" s="10" t="s">
        <v>1252</v>
      </c>
      <c r="E437" s="8" t="s">
        <v>893</v>
      </c>
      <c r="F437" s="8" t="str">
        <f>IF(COUNTIF('Healthy (TIAB)'!A697:A1591, B437) &gt; 0, "Yes", "No")</f>
        <v>No</v>
      </c>
    </row>
    <row r="438" spans="1:6" ht="48" x14ac:dyDescent="0.2">
      <c r="A438" s="8">
        <v>2012</v>
      </c>
      <c r="B438" s="8">
        <v>22212377</v>
      </c>
      <c r="C438" s="9">
        <f>HYPERLINK(_xlfn.CONCAT("https://pubmed.ncbi.nlm.nih.gov/",B438), B438)</f>
        <v>22212377</v>
      </c>
      <c r="D438" s="10" t="s">
        <v>1253</v>
      </c>
      <c r="E438" s="8" t="s">
        <v>845</v>
      </c>
      <c r="F438" s="8" t="str">
        <f>IF(COUNTIF('Healthy (TIAB)'!A698:A1592, B438) &gt; 0, "Yes", "No")</f>
        <v>No</v>
      </c>
    </row>
    <row r="439" spans="1:6" ht="48" x14ac:dyDescent="0.2">
      <c r="A439" s="8">
        <v>2012</v>
      </c>
      <c r="B439" s="8">
        <v>23110706</v>
      </c>
      <c r="C439" s="9">
        <f>HYPERLINK(_xlfn.CONCAT("https://pubmed.ncbi.nlm.nih.gov/",B439), B439)</f>
        <v>23110706</v>
      </c>
      <c r="D439" s="10" t="s">
        <v>1730</v>
      </c>
      <c r="E439" s="8" t="s">
        <v>853</v>
      </c>
      <c r="F439" s="8" t="str">
        <f>IF(COUNTIF('Healthy (TIAB)'!A715:A1609, B439) &gt; 0, "Yes", "No")</f>
        <v>No</v>
      </c>
    </row>
    <row r="440" spans="1:6" ht="32" x14ac:dyDescent="0.2">
      <c r="A440" s="8">
        <v>2012</v>
      </c>
      <c r="B440" s="8">
        <v>22892157</v>
      </c>
      <c r="C440" s="9">
        <f>HYPERLINK(_xlfn.CONCAT("https://pubmed.ncbi.nlm.nih.gov/",B440), B440)</f>
        <v>22892157</v>
      </c>
      <c r="D440" s="10" t="s">
        <v>1254</v>
      </c>
      <c r="E440" s="8" t="s">
        <v>893</v>
      </c>
      <c r="F440" s="8" t="str">
        <f>IF(COUNTIF('Healthy (TIAB)'!A739:A1633, B440) &gt; 0, "Yes", "No")</f>
        <v>No</v>
      </c>
    </row>
    <row r="441" spans="1:6" ht="32" x14ac:dyDescent="0.2">
      <c r="A441" s="8">
        <v>2012</v>
      </c>
      <c r="B441" s="8">
        <v>23241455</v>
      </c>
      <c r="C441" s="9">
        <f>HYPERLINK(_xlfn.CONCAT("https://pubmed.ncbi.nlm.nih.gov/",B441), B441)</f>
        <v>23241455</v>
      </c>
      <c r="D441" s="10" t="s">
        <v>1255</v>
      </c>
      <c r="E441" s="8" t="s">
        <v>845</v>
      </c>
      <c r="F441" s="8" t="str">
        <f>IF(COUNTIF('Healthy (TIAB)'!A744:A1638, B441) &gt; 0, "Yes", "No")</f>
        <v>No</v>
      </c>
    </row>
    <row r="442" spans="1:6" ht="48" x14ac:dyDescent="0.2">
      <c r="A442" s="8">
        <v>2012</v>
      </c>
      <c r="B442" s="8">
        <v>22551950</v>
      </c>
      <c r="C442" s="9">
        <f>HYPERLINK(_xlfn.CONCAT("https://pubmed.ncbi.nlm.nih.gov/",B442), B442)</f>
        <v>22551950</v>
      </c>
      <c r="D442" s="10" t="s">
        <v>1256</v>
      </c>
      <c r="E442" s="8" t="s">
        <v>845</v>
      </c>
      <c r="F442" s="8" t="str">
        <f>IF(COUNTIF('Healthy (TIAB)'!A755:A1649, B442) &gt; 0, "Yes", "No")</f>
        <v>No</v>
      </c>
    </row>
    <row r="443" spans="1:6" ht="48" x14ac:dyDescent="0.2">
      <c r="A443" s="8">
        <v>2012</v>
      </c>
      <c r="B443" s="8">
        <v>22897461</v>
      </c>
      <c r="C443" s="9">
        <f>HYPERLINK(_xlfn.CONCAT("https://pubmed.ncbi.nlm.nih.gov/",B443), B443)</f>
        <v>22897461</v>
      </c>
      <c r="D443" s="10" t="s">
        <v>1257</v>
      </c>
      <c r="E443" s="8" t="s">
        <v>845</v>
      </c>
      <c r="F443" s="8" t="str">
        <f>IF(COUNTIF('Healthy (TIAB)'!A757:A1651, B443) &gt; 0, "Yes", "No")</f>
        <v>No</v>
      </c>
    </row>
    <row r="444" spans="1:6" ht="32" x14ac:dyDescent="0.2">
      <c r="A444" s="8">
        <v>2012</v>
      </c>
      <c r="B444" s="8">
        <v>22035955</v>
      </c>
      <c r="C444" s="9">
        <f>HYPERLINK(_xlfn.CONCAT("https://pubmed.ncbi.nlm.nih.gov/",B444), B444)</f>
        <v>22035955</v>
      </c>
      <c r="D444" s="10" t="s">
        <v>1693</v>
      </c>
      <c r="E444" s="8" t="s">
        <v>899</v>
      </c>
      <c r="F444" s="8" t="str">
        <f>IF(COUNTIF('Healthy (TIAB)'!A793:A1687, B444) &gt; 0, "Yes", "No")</f>
        <v>No</v>
      </c>
    </row>
    <row r="445" spans="1:6" ht="32" x14ac:dyDescent="0.2">
      <c r="A445" s="8">
        <v>2012</v>
      </c>
      <c r="B445" s="8">
        <v>22952598</v>
      </c>
      <c r="C445" s="9">
        <f>HYPERLINK(_xlfn.CONCAT("https://pubmed.ncbi.nlm.nih.gov/",B445), B445)</f>
        <v>22952598</v>
      </c>
      <c r="D445" s="10" t="s">
        <v>145</v>
      </c>
      <c r="E445" s="8" t="s">
        <v>1046</v>
      </c>
      <c r="F445" s="8" t="str">
        <f>IF(COUNTIF('Healthy (TIAB)'!A928:A1822, B445) &gt; 0, "Yes", "No")</f>
        <v>No</v>
      </c>
    </row>
    <row r="446" spans="1:6" ht="32" x14ac:dyDescent="0.2">
      <c r="A446" s="8">
        <v>2011</v>
      </c>
      <c r="B446" s="8">
        <v>22199129</v>
      </c>
      <c r="C446" s="9">
        <f>HYPERLINK(_xlfn.CONCAT("https://pubmed.ncbi.nlm.nih.gov/",B446), B446)</f>
        <v>22199129</v>
      </c>
      <c r="D446" s="10" t="s">
        <v>1258</v>
      </c>
      <c r="E446" s="8" t="s">
        <v>887</v>
      </c>
      <c r="F446" s="8" t="str">
        <f>IF(COUNTIF('Healthy (TIAB)'!A15:A909, B446) &gt; 0, "Yes", "No")</f>
        <v>No</v>
      </c>
    </row>
    <row r="447" spans="1:6" ht="32" x14ac:dyDescent="0.2">
      <c r="A447" s="8">
        <v>2011</v>
      </c>
      <c r="B447" s="8">
        <v>22007257</v>
      </c>
      <c r="C447" s="9">
        <f>HYPERLINK(_xlfn.CONCAT("https://pubmed.ncbi.nlm.nih.gov/",B447), B447)</f>
        <v>22007257</v>
      </c>
      <c r="D447" s="10" t="s">
        <v>1259</v>
      </c>
      <c r="E447" s="8" t="s">
        <v>926</v>
      </c>
      <c r="F447" s="8" t="str">
        <f>IF(COUNTIF('Healthy (TIAB)'!A55:A949, B447) &gt; 0, "Yes", "No")</f>
        <v>No</v>
      </c>
    </row>
    <row r="448" spans="1:6" ht="32" x14ac:dyDescent="0.2">
      <c r="A448" s="8">
        <v>2011</v>
      </c>
      <c r="B448" s="8">
        <v>21423683</v>
      </c>
      <c r="C448" s="9">
        <f>HYPERLINK(_xlfn.CONCAT("https://pubmed.ncbi.nlm.nih.gov/",B448), B448)</f>
        <v>21423683</v>
      </c>
      <c r="D448" s="10" t="s">
        <v>1620</v>
      </c>
      <c r="E448" s="8" t="s">
        <v>1242</v>
      </c>
      <c r="F448" s="8" t="str">
        <f>IF(COUNTIF('Healthy (TIAB)'!A110:A1004, B448) &gt; 0, "Yes", "No")</f>
        <v>No</v>
      </c>
    </row>
    <row r="449" spans="1:6" ht="32" x14ac:dyDescent="0.2">
      <c r="A449" s="8">
        <v>2011</v>
      </c>
      <c r="B449" s="8">
        <v>22101876</v>
      </c>
      <c r="C449" s="9">
        <f>HYPERLINK(_xlfn.CONCAT("https://pubmed.ncbi.nlm.nih.gov/",B449), B449)</f>
        <v>22101876</v>
      </c>
      <c r="D449" s="10" t="s">
        <v>1260</v>
      </c>
      <c r="E449" s="8" t="s">
        <v>899</v>
      </c>
      <c r="F449" s="8" t="str">
        <f>IF(COUNTIF('Healthy (TIAB)'!A217:A1111, B449) &gt; 0, "Yes", "No")</f>
        <v>No</v>
      </c>
    </row>
    <row r="450" spans="1:6" ht="16" x14ac:dyDescent="0.2">
      <c r="A450" s="8">
        <v>2011</v>
      </c>
      <c r="B450" s="8">
        <v>22008493</v>
      </c>
      <c r="C450" s="9">
        <f>HYPERLINK(_xlfn.CONCAT("https://pubmed.ncbi.nlm.nih.gov/",B450), B450)</f>
        <v>22008493</v>
      </c>
      <c r="D450" s="10" t="s">
        <v>1261</v>
      </c>
      <c r="E450" s="8" t="s">
        <v>848</v>
      </c>
      <c r="F450" s="8" t="str">
        <f>IF(COUNTIF('Healthy (TIAB)'!A220:A1114, B450) &gt; 0, "Yes", "No")</f>
        <v>No</v>
      </c>
    </row>
    <row r="451" spans="1:6" ht="48" x14ac:dyDescent="0.2">
      <c r="A451" s="8">
        <v>2011</v>
      </c>
      <c r="B451" s="8">
        <v>21711517</v>
      </c>
      <c r="C451" s="9">
        <f>HYPERLINK(_xlfn.CONCAT("https://pubmed.ncbi.nlm.nih.gov/",B451), B451)</f>
        <v>21711517</v>
      </c>
      <c r="D451" s="10" t="s">
        <v>1262</v>
      </c>
      <c r="E451" s="8" t="s">
        <v>1195</v>
      </c>
      <c r="F451" s="8" t="str">
        <f>IF(COUNTIF('Healthy (TIAB)'!A248:A1142, B451) &gt; 0, "Yes", "No")</f>
        <v>No</v>
      </c>
    </row>
    <row r="452" spans="1:6" ht="48" x14ac:dyDescent="0.2">
      <c r="A452" s="8">
        <v>2011</v>
      </c>
      <c r="B452" s="8">
        <v>21683321</v>
      </c>
      <c r="C452" s="9">
        <f>HYPERLINK(_xlfn.CONCAT("https://pubmed.ncbi.nlm.nih.gov/",B452), B452)</f>
        <v>21683321</v>
      </c>
      <c r="D452" s="10" t="s">
        <v>1719</v>
      </c>
      <c r="E452" s="8" t="s">
        <v>845</v>
      </c>
      <c r="F452" s="8" t="str">
        <f>IF(COUNTIF('Healthy (TIAB)'!A295:A1189, B452) &gt; 0, "Yes", "No")</f>
        <v>No</v>
      </c>
    </row>
    <row r="453" spans="1:6" ht="32" x14ac:dyDescent="0.2">
      <c r="A453" s="8">
        <v>2011</v>
      </c>
      <c r="B453" s="8">
        <v>21561620</v>
      </c>
      <c r="C453" s="9">
        <f>HYPERLINK(_xlfn.CONCAT("https://pubmed.ncbi.nlm.nih.gov/",B453), B453)</f>
        <v>21561620</v>
      </c>
      <c r="D453" s="10" t="s">
        <v>1263</v>
      </c>
      <c r="E453" s="8" t="s">
        <v>887</v>
      </c>
      <c r="F453" s="8" t="str">
        <f>IF(COUNTIF('Healthy (TIAB)'!A300:A1194, B453) &gt; 0, "Yes", "No")</f>
        <v>No</v>
      </c>
    </row>
    <row r="454" spans="1:6" ht="48" x14ac:dyDescent="0.2">
      <c r="A454" s="8">
        <v>2011</v>
      </c>
      <c r="B454" s="8">
        <v>20877395</v>
      </c>
      <c r="C454" s="9">
        <f>HYPERLINK(_xlfn.CONCAT("https://pubmed.ncbi.nlm.nih.gov/",B454), B454)</f>
        <v>20877395</v>
      </c>
      <c r="D454" s="10" t="s">
        <v>1264</v>
      </c>
      <c r="E454" s="8" t="s">
        <v>887</v>
      </c>
      <c r="F454" s="8" t="str">
        <f>IF(COUNTIF('Healthy (TIAB)'!A320:A1214, B454) &gt; 0, "Yes", "No")</f>
        <v>No</v>
      </c>
    </row>
    <row r="455" spans="1:6" ht="32" x14ac:dyDescent="0.2">
      <c r="A455" s="8">
        <v>2011</v>
      </c>
      <c r="B455" s="8">
        <v>19939650</v>
      </c>
      <c r="C455" s="9">
        <f>HYPERLINK(_xlfn.CONCAT("https://pubmed.ncbi.nlm.nih.gov/",B455), B455)</f>
        <v>19939650</v>
      </c>
      <c r="D455" s="10" t="s">
        <v>135</v>
      </c>
      <c r="E455" s="8" t="s">
        <v>1265</v>
      </c>
      <c r="F455" s="8" t="str">
        <f>IF(COUNTIF('Healthy (TIAB)'!A390:A1284, B455) &gt; 0, "Yes", "No")</f>
        <v>No</v>
      </c>
    </row>
    <row r="456" spans="1:6" ht="32" x14ac:dyDescent="0.2">
      <c r="A456" s="8">
        <v>2011</v>
      </c>
      <c r="B456" s="8">
        <v>21159785</v>
      </c>
      <c r="C456" s="9">
        <f>HYPERLINK(_xlfn.CONCAT("https://pubmed.ncbi.nlm.nih.gov/",B456), B456)</f>
        <v>21159785</v>
      </c>
      <c r="D456" s="10" t="s">
        <v>370</v>
      </c>
      <c r="E456" s="8" t="s">
        <v>850</v>
      </c>
      <c r="F456" s="8" t="str">
        <f>IF(COUNTIF('Healthy (TIAB)'!A420:A1314, B456) &gt; 0, "Yes", "No")</f>
        <v>No</v>
      </c>
    </row>
    <row r="457" spans="1:6" ht="32" x14ac:dyDescent="0.2">
      <c r="A457" s="8">
        <v>2011</v>
      </c>
      <c r="B457" s="8">
        <v>21159789</v>
      </c>
      <c r="C457" s="9">
        <f>HYPERLINK(_xlfn.CONCAT("https://pubmed.ncbi.nlm.nih.gov/",B457), B457)</f>
        <v>21159789</v>
      </c>
      <c r="D457" s="10" t="s">
        <v>140</v>
      </c>
      <c r="E457" s="8" t="s">
        <v>851</v>
      </c>
      <c r="F457" s="8" t="str">
        <f>IF(COUNTIF('Healthy (TIAB)'!A421:A1315, B457) &gt; 0, "Yes", "No")</f>
        <v>No</v>
      </c>
    </row>
    <row r="458" spans="1:6" ht="32" x14ac:dyDescent="0.2">
      <c r="A458" s="8">
        <v>2011</v>
      </c>
      <c r="B458" s="8">
        <v>21178084</v>
      </c>
      <c r="C458" s="9">
        <f>HYPERLINK(_xlfn.CONCAT("https://pubmed.ncbi.nlm.nih.gov/",B458), B458)</f>
        <v>21178084</v>
      </c>
      <c r="D458" s="10" t="s">
        <v>1266</v>
      </c>
      <c r="E458" s="8" t="s">
        <v>1267</v>
      </c>
      <c r="F458" s="8" t="str">
        <f>IF(COUNTIF('Healthy (TIAB)'!A424:A1318, B458) &gt; 0, "Yes", "No")</f>
        <v>No</v>
      </c>
    </row>
    <row r="459" spans="1:6" ht="48" x14ac:dyDescent="0.2">
      <c r="A459" s="8">
        <v>2011</v>
      </c>
      <c r="B459" s="8">
        <v>21714585</v>
      </c>
      <c r="C459" s="9">
        <f>HYPERLINK(_xlfn.CONCAT("https://pubmed.ncbi.nlm.nih.gov/",B459), B459)</f>
        <v>21714585</v>
      </c>
      <c r="D459" s="10" t="s">
        <v>1268</v>
      </c>
      <c r="E459" s="8" t="s">
        <v>856</v>
      </c>
      <c r="F459" s="8" t="str">
        <f>IF(COUNTIF('Healthy (TIAB)'!A431:A1325, B459) &gt; 0, "Yes", "No")</f>
        <v>No</v>
      </c>
    </row>
    <row r="460" spans="1:6" ht="32" x14ac:dyDescent="0.2">
      <c r="A460" s="8">
        <v>2011</v>
      </c>
      <c r="B460" s="8">
        <v>21859401</v>
      </c>
      <c r="C460" s="9">
        <f>HYPERLINK(_xlfn.CONCAT("https://pubmed.ncbi.nlm.nih.gov/",B460), B460)</f>
        <v>21859401</v>
      </c>
      <c r="D460" s="10" t="s">
        <v>1269</v>
      </c>
      <c r="E460" s="8" t="s">
        <v>1025</v>
      </c>
      <c r="F460" s="8" t="str">
        <f>IF(COUNTIF('Healthy (TIAB)'!A441:A1335, B460) &gt; 0, "Yes", "No")</f>
        <v>No</v>
      </c>
    </row>
    <row r="461" spans="1:6" ht="32" x14ac:dyDescent="0.2">
      <c r="A461" s="8">
        <v>2011</v>
      </c>
      <c r="B461" s="8">
        <v>21630032</v>
      </c>
      <c r="C461" s="9">
        <f>HYPERLINK(_xlfn.CONCAT("https://pubmed.ncbi.nlm.nih.gov/",B461), B461)</f>
        <v>21630032</v>
      </c>
      <c r="D461" s="10" t="s">
        <v>1271</v>
      </c>
      <c r="E461" s="8" t="s">
        <v>893</v>
      </c>
      <c r="F461" s="8" t="str">
        <f>IF(COUNTIF('Healthy (TIAB)'!A508:A1402, B461) &gt; 0, "Yes", "No")</f>
        <v>No</v>
      </c>
    </row>
    <row r="462" spans="1:6" ht="32" x14ac:dyDescent="0.2">
      <c r="A462" s="8">
        <v>2011</v>
      </c>
      <c r="B462" s="8">
        <v>21223512</v>
      </c>
      <c r="C462" s="9">
        <f>HYPERLINK(_xlfn.CONCAT("https://pubmed.ncbi.nlm.nih.gov/",B462), B462)</f>
        <v>21223512</v>
      </c>
      <c r="D462" s="10" t="s">
        <v>1272</v>
      </c>
      <c r="E462" s="8" t="s">
        <v>1273</v>
      </c>
      <c r="F462" s="8" t="str">
        <f>IF(COUNTIF('Healthy (TIAB)'!A517:A1411, B462) &gt; 0, "Yes", "No")</f>
        <v>No</v>
      </c>
    </row>
    <row r="463" spans="1:6" ht="48" x14ac:dyDescent="0.2">
      <c r="A463" s="8">
        <v>2011</v>
      </c>
      <c r="B463" s="8">
        <v>21701083</v>
      </c>
      <c r="C463" s="9">
        <f>HYPERLINK(_xlfn.CONCAT("https://pubmed.ncbi.nlm.nih.gov/",B463), B463)</f>
        <v>21701083</v>
      </c>
      <c r="D463" s="10" t="s">
        <v>1274</v>
      </c>
      <c r="E463" s="8" t="s">
        <v>951</v>
      </c>
      <c r="F463" s="8" t="str">
        <f>IF(COUNTIF('Healthy (TIAB)'!A530:A1424, B463) &gt; 0, "Yes", "No")</f>
        <v>No</v>
      </c>
    </row>
    <row r="464" spans="1:6" ht="32" x14ac:dyDescent="0.2">
      <c r="A464" s="8">
        <v>2011</v>
      </c>
      <c r="B464" s="8">
        <v>22144044</v>
      </c>
      <c r="C464" s="9">
        <f>HYPERLINK(_xlfn.CONCAT("https://pubmed.ncbi.nlm.nih.gov/",B464), B464)</f>
        <v>22144044</v>
      </c>
      <c r="D464" s="10" t="s">
        <v>1275</v>
      </c>
      <c r="E464" s="8" t="s">
        <v>845</v>
      </c>
      <c r="F464" s="8" t="str">
        <f>IF(COUNTIF('Healthy (TIAB)'!A535:A1429, B464) &gt; 0, "Yes", "No")</f>
        <v>No</v>
      </c>
    </row>
    <row r="465" spans="1:6" ht="48" x14ac:dyDescent="0.2">
      <c r="A465" s="8">
        <v>2011</v>
      </c>
      <c r="B465" s="8">
        <v>21600524</v>
      </c>
      <c r="C465" s="9">
        <f>HYPERLINK(_xlfn.CONCAT("https://pubmed.ncbi.nlm.nih.gov/",B465), B465)</f>
        <v>21600524</v>
      </c>
      <c r="D465" s="10" t="s">
        <v>1276</v>
      </c>
      <c r="E465" s="8" t="s">
        <v>845</v>
      </c>
      <c r="F465" s="8" t="str">
        <f>IF(COUNTIF('Healthy (TIAB)'!A570:A1464, B465) &gt; 0, "Yes", "No")</f>
        <v>No</v>
      </c>
    </row>
    <row r="466" spans="1:6" ht="48" x14ac:dyDescent="0.2">
      <c r="A466" s="8">
        <v>2011</v>
      </c>
      <c r="B466" s="8">
        <v>20938439</v>
      </c>
      <c r="C466" s="9">
        <f>HYPERLINK(_xlfn.CONCAT("https://pubmed.ncbi.nlm.nih.gov/",B466), B466)</f>
        <v>20938439</v>
      </c>
      <c r="D466" s="10" t="s">
        <v>1277</v>
      </c>
      <c r="E466" s="8" t="s">
        <v>845</v>
      </c>
      <c r="F466" s="8" t="str">
        <f>IF(COUNTIF('Healthy (TIAB)'!A579:A1473, B466) &gt; 0, "Yes", "No")</f>
        <v>No</v>
      </c>
    </row>
    <row r="467" spans="1:6" ht="32" x14ac:dyDescent="0.2">
      <c r="A467" s="8">
        <v>2011</v>
      </c>
      <c r="B467" s="8">
        <v>21277225</v>
      </c>
      <c r="C467" s="9">
        <f>HYPERLINK(_xlfn.CONCAT("https://pubmed.ncbi.nlm.nih.gov/",B467), B467)</f>
        <v>21277225</v>
      </c>
      <c r="D467" s="10" t="s">
        <v>1278</v>
      </c>
      <c r="E467" s="8" t="s">
        <v>1279</v>
      </c>
      <c r="F467" s="8" t="str">
        <f>IF(COUNTIF('Healthy (TIAB)'!A585:A1479, B467) &gt; 0, "Yes", "No")</f>
        <v>No</v>
      </c>
    </row>
    <row r="468" spans="1:6" ht="32" x14ac:dyDescent="0.2">
      <c r="A468" s="8">
        <v>2011</v>
      </c>
      <c r="B468" s="8">
        <v>21640360</v>
      </c>
      <c r="C468" s="9">
        <f>HYPERLINK(_xlfn.CONCAT("https://pubmed.ncbi.nlm.nih.gov/",B468), B468)</f>
        <v>21640360</v>
      </c>
      <c r="D468" s="10" t="s">
        <v>1280</v>
      </c>
      <c r="E468" s="8" t="s">
        <v>887</v>
      </c>
      <c r="F468" s="8" t="str">
        <f>IF(COUNTIF('Healthy (TIAB)'!A588:A1482, B468) &gt; 0, "Yes", "No")</f>
        <v>No</v>
      </c>
    </row>
    <row r="469" spans="1:6" ht="32" x14ac:dyDescent="0.2">
      <c r="A469" s="8">
        <v>2011</v>
      </c>
      <c r="B469" s="8">
        <v>21857087</v>
      </c>
      <c r="C469" s="9">
        <f>HYPERLINK(_xlfn.CONCAT("https://pubmed.ncbi.nlm.nih.gov/",B469), B469)</f>
        <v>21857087</v>
      </c>
      <c r="D469" s="10" t="s">
        <v>1281</v>
      </c>
      <c r="E469" s="8" t="s">
        <v>893</v>
      </c>
      <c r="F469" s="8" t="str">
        <f>IF(COUNTIF('Healthy (TIAB)'!A668:A1562, B469) &gt; 0, "Yes", "No")</f>
        <v>No</v>
      </c>
    </row>
    <row r="470" spans="1:6" ht="32" x14ac:dyDescent="0.2">
      <c r="A470" s="8">
        <v>2011</v>
      </c>
      <c r="B470" s="8">
        <v>21327725</v>
      </c>
      <c r="C470" s="9">
        <f>HYPERLINK(_xlfn.CONCAT("https://pubmed.ncbi.nlm.nih.gov/",B470), B470)</f>
        <v>21327725</v>
      </c>
      <c r="D470" s="10" t="s">
        <v>1282</v>
      </c>
      <c r="E470" s="8" t="s">
        <v>856</v>
      </c>
      <c r="F470" s="8" t="str">
        <f>IF(COUNTIF('Healthy (TIAB)'!A702:A1596, B470) &gt; 0, "Yes", "No")</f>
        <v>No</v>
      </c>
    </row>
    <row r="471" spans="1:6" ht="32" x14ac:dyDescent="0.2">
      <c r="A471" s="8">
        <v>2011</v>
      </c>
      <c r="B471" s="8">
        <v>21297494</v>
      </c>
      <c r="C471" s="9">
        <f>HYPERLINK(_xlfn.CONCAT("https://pubmed.ncbi.nlm.nih.gov/",B471), B471)</f>
        <v>21297494</v>
      </c>
      <c r="D471" s="10" t="s">
        <v>1283</v>
      </c>
      <c r="E471" s="8" t="s">
        <v>887</v>
      </c>
      <c r="F471" s="8" t="str">
        <f>IF(COUNTIF('Healthy (TIAB)'!A772:A1666, B471) &gt; 0, "Yes", "No")</f>
        <v>No</v>
      </c>
    </row>
    <row r="472" spans="1:6" ht="32" x14ac:dyDescent="0.2">
      <c r="A472" s="8">
        <v>2011</v>
      </c>
      <c r="B472" s="8">
        <v>22027686</v>
      </c>
      <c r="C472" s="9">
        <f>HYPERLINK(_xlfn.CONCAT("https://pubmed.ncbi.nlm.nih.gov/",B472), B472)</f>
        <v>22027686</v>
      </c>
      <c r="D472" s="10" t="s">
        <v>1284</v>
      </c>
      <c r="E472" s="8" t="s">
        <v>1242</v>
      </c>
      <c r="F472" s="8" t="str">
        <f>IF(COUNTIF('Healthy (TIAB)'!A778:A1672, B472) &gt; 0, "Yes", "No")</f>
        <v>No</v>
      </c>
    </row>
    <row r="473" spans="1:6" ht="48" x14ac:dyDescent="0.2">
      <c r="A473" s="8">
        <v>2011</v>
      </c>
      <c r="B473" s="8">
        <v>22108152</v>
      </c>
      <c r="C473" s="9">
        <f>HYPERLINK(_xlfn.CONCAT("https://pubmed.ncbi.nlm.nih.gov/",B473), B473)</f>
        <v>22108152</v>
      </c>
      <c r="D473" s="10" t="s">
        <v>1732</v>
      </c>
      <c r="E473" s="8" t="s">
        <v>893</v>
      </c>
      <c r="F473" s="8" t="str">
        <f>IF(COUNTIF('Healthy (TIAB)'!A787:A1681, B473) &gt; 0, "Yes", "No")</f>
        <v>No</v>
      </c>
    </row>
    <row r="474" spans="1:6" ht="32" x14ac:dyDescent="0.2">
      <c r="A474" s="8">
        <v>2011</v>
      </c>
      <c r="B474" s="8">
        <v>21093286</v>
      </c>
      <c r="C474" s="9">
        <f>HYPERLINK(_xlfn.CONCAT("https://pubmed.ncbi.nlm.nih.gov/",B474), B474)</f>
        <v>21093286</v>
      </c>
      <c r="D474" s="10" t="s">
        <v>1733</v>
      </c>
      <c r="E474" s="8" t="s">
        <v>853</v>
      </c>
      <c r="F474" s="8" t="str">
        <f>IF(COUNTIF('Healthy (TIAB)'!A790:A1684, B474) &gt; 0, "Yes", "No")</f>
        <v>No</v>
      </c>
    </row>
    <row r="475" spans="1:6" ht="48" x14ac:dyDescent="0.2">
      <c r="A475" s="8">
        <v>2011</v>
      </c>
      <c r="B475" s="8">
        <v>21862301</v>
      </c>
      <c r="C475" s="9">
        <f>HYPERLINK(_xlfn.CONCAT("https://pubmed.ncbi.nlm.nih.gov/",B475), B475)</f>
        <v>21862301</v>
      </c>
      <c r="D475" s="10" t="s">
        <v>1285</v>
      </c>
      <c r="E475" s="8" t="s">
        <v>853</v>
      </c>
      <c r="F475" s="8" t="str">
        <f>IF(COUNTIF('Healthy (TIAB)'!A797:A1691, B475) &gt; 0, "Yes", "No")</f>
        <v>No</v>
      </c>
    </row>
    <row r="476" spans="1:6" ht="32" x14ac:dyDescent="0.2">
      <c r="A476" s="8">
        <v>2011</v>
      </c>
      <c r="B476" s="8">
        <v>21775562</v>
      </c>
      <c r="C476" s="9">
        <f>HYPERLINK(_xlfn.CONCAT("https://pubmed.ncbi.nlm.nih.gov/",B476), B476)</f>
        <v>21775562</v>
      </c>
      <c r="D476" s="10" t="s">
        <v>1286</v>
      </c>
      <c r="E476" s="8" t="s">
        <v>1287</v>
      </c>
      <c r="F476" s="8" t="str">
        <f>IF(COUNTIF('Healthy (TIAB)'!A823:A1717, B476) &gt; 0, "Yes", "No")</f>
        <v>No</v>
      </c>
    </row>
    <row r="477" spans="1:6" ht="32" x14ac:dyDescent="0.2">
      <c r="A477" s="8">
        <v>2010</v>
      </c>
      <c r="B477" s="8">
        <v>20484828</v>
      </c>
      <c r="C477" s="9">
        <f>HYPERLINK(_xlfn.CONCAT("https://pubmed.ncbi.nlm.nih.gov/",B477), B477)</f>
        <v>20484828</v>
      </c>
      <c r="D477" s="10" t="s">
        <v>1288</v>
      </c>
      <c r="E477" s="8" t="s">
        <v>1156</v>
      </c>
      <c r="F477" s="8" t="str">
        <f>IF(COUNTIF('Healthy (TIAB)'!A24:A918, B477) &gt; 0, "Yes", "No")</f>
        <v>No</v>
      </c>
    </row>
    <row r="478" spans="1:6" ht="32" x14ac:dyDescent="0.2">
      <c r="A478" s="8">
        <v>2010</v>
      </c>
      <c r="B478" s="8">
        <v>20121889</v>
      </c>
      <c r="C478" s="9">
        <f>HYPERLINK(_xlfn.CONCAT("https://pubmed.ncbi.nlm.nih.gov/",B478), B478)</f>
        <v>20121889</v>
      </c>
      <c r="D478" s="10" t="s">
        <v>1289</v>
      </c>
      <c r="E478" s="8" t="s">
        <v>845</v>
      </c>
      <c r="F478" s="8" t="str">
        <f>IF(COUNTIF('Healthy (TIAB)'!A100:A994, B478) &gt; 0, "Yes", "No")</f>
        <v>No</v>
      </c>
    </row>
    <row r="479" spans="1:6" ht="32" x14ac:dyDescent="0.2">
      <c r="A479" s="8">
        <v>2010</v>
      </c>
      <c r="B479" s="8">
        <v>21078810</v>
      </c>
      <c r="C479" s="9">
        <f>HYPERLINK(_xlfn.CONCAT("https://pubmed.ncbi.nlm.nih.gov/",B479), B479)</f>
        <v>21078810</v>
      </c>
      <c r="D479" s="10" t="s">
        <v>1291</v>
      </c>
      <c r="E479" s="8" t="s">
        <v>850</v>
      </c>
      <c r="F479" s="8" t="str">
        <f>IF(COUNTIF('Healthy (TIAB)'!A207:A1101, B479) &gt; 0, "Yes", "No")</f>
        <v>No</v>
      </c>
    </row>
    <row r="480" spans="1:6" ht="32" x14ac:dyDescent="0.2">
      <c r="A480" s="8">
        <v>2010</v>
      </c>
      <c r="B480" s="8">
        <v>20196970</v>
      </c>
      <c r="C480" s="9">
        <f>HYPERLINK(_xlfn.CONCAT("https://pubmed.ncbi.nlm.nih.gov/",B480), B480)</f>
        <v>20196970</v>
      </c>
      <c r="D480" s="10" t="s">
        <v>136</v>
      </c>
      <c r="E480" s="8" t="s">
        <v>845</v>
      </c>
      <c r="F480" s="8" t="str">
        <f>IF(COUNTIF('Healthy (TIAB)'!A258:A1152, B480) &gt; 0, "Yes", "No")</f>
        <v>No</v>
      </c>
    </row>
    <row r="481" spans="1:6" ht="32" x14ac:dyDescent="0.2">
      <c r="A481" s="8">
        <v>2010</v>
      </c>
      <c r="B481" s="8">
        <v>20727522</v>
      </c>
      <c r="C481" s="9">
        <f>HYPERLINK(_xlfn.CONCAT("https://pubmed.ncbi.nlm.nih.gov/",B481), B481)</f>
        <v>20727522</v>
      </c>
      <c r="D481" s="10" t="s">
        <v>1292</v>
      </c>
      <c r="E481" s="8" t="s">
        <v>856</v>
      </c>
      <c r="F481" s="8" t="str">
        <f>IF(COUNTIF('Healthy (TIAB)'!A301:A1195, B481) &gt; 0, "Yes", "No")</f>
        <v>No</v>
      </c>
    </row>
    <row r="482" spans="1:6" ht="32" x14ac:dyDescent="0.2">
      <c r="A482" s="8">
        <v>2010</v>
      </c>
      <c r="B482" s="8">
        <v>20156032</v>
      </c>
      <c r="C482" s="9">
        <f>HYPERLINK(_xlfn.CONCAT("https://pubmed.ncbi.nlm.nih.gov/",B482), B482)</f>
        <v>20156032</v>
      </c>
      <c r="D482" s="10" t="s">
        <v>1293</v>
      </c>
      <c r="E482" s="8" t="s">
        <v>1294</v>
      </c>
      <c r="F482" s="8" t="str">
        <f>IF(COUNTIF('Healthy (TIAB)'!A306:A1200, B482) &gt; 0, "Yes", "No")</f>
        <v>No</v>
      </c>
    </row>
    <row r="483" spans="1:6" ht="48" x14ac:dyDescent="0.2">
      <c r="A483" s="8">
        <v>2010</v>
      </c>
      <c r="B483" s="8">
        <v>20626668</v>
      </c>
      <c r="C483" s="9">
        <f>HYPERLINK(_xlfn.CONCAT("https://pubmed.ncbi.nlm.nih.gov/",B483), B483)</f>
        <v>20626668</v>
      </c>
      <c r="D483" s="10" t="s">
        <v>1295</v>
      </c>
      <c r="E483" s="8" t="s">
        <v>853</v>
      </c>
      <c r="F483" s="8" t="str">
        <f>IF(COUNTIF('Healthy (TIAB)'!A307:A1201, B483) &gt; 0, "Yes", "No")</f>
        <v>No</v>
      </c>
    </row>
    <row r="484" spans="1:6" ht="32" x14ac:dyDescent="0.2">
      <c r="A484" s="8">
        <v>2010</v>
      </c>
      <c r="B484" s="8">
        <v>20118387</v>
      </c>
      <c r="C484" s="9">
        <f>HYPERLINK(_xlfn.CONCAT("https://pubmed.ncbi.nlm.nih.gov/",B484), B484)</f>
        <v>20118387</v>
      </c>
      <c r="D484" s="10" t="s">
        <v>1296</v>
      </c>
      <c r="E484" s="8" t="s">
        <v>1297</v>
      </c>
      <c r="F484" s="8" t="str">
        <f>IF(COUNTIF('Healthy (TIAB)'!A309:A1203, B484) &gt; 0, "Yes", "No")</f>
        <v>No</v>
      </c>
    </row>
    <row r="485" spans="1:6" ht="32" x14ac:dyDescent="0.2">
      <c r="A485" s="8">
        <v>2010</v>
      </c>
      <c r="B485" s="8">
        <v>19748619</v>
      </c>
      <c r="C485" s="9">
        <f>HYPERLINK(_xlfn.CONCAT("https://pubmed.ncbi.nlm.nih.gov/",B485), B485)</f>
        <v>19748619</v>
      </c>
      <c r="D485" s="10" t="s">
        <v>134</v>
      </c>
      <c r="E485" s="8" t="s">
        <v>899</v>
      </c>
      <c r="F485" s="8" t="str">
        <f>IF(COUNTIF('Healthy (TIAB)'!A315:A1209, B485) &gt; 0, "Yes", "No")</f>
        <v>No</v>
      </c>
    </row>
    <row r="486" spans="1:6" ht="32" x14ac:dyDescent="0.2">
      <c r="A486" s="8">
        <v>2010</v>
      </c>
      <c r="B486" s="8">
        <v>20617456</v>
      </c>
      <c r="C486" s="9">
        <f>HYPERLINK(_xlfn.CONCAT("https://pubmed.ncbi.nlm.nih.gov/",B486), B486)</f>
        <v>20617456</v>
      </c>
      <c r="D486" s="10" t="s">
        <v>1298</v>
      </c>
      <c r="E486" s="8" t="s">
        <v>850</v>
      </c>
      <c r="F486" s="8" t="str">
        <f>IF(COUNTIF('Healthy (TIAB)'!A352:A1246, B486) &gt; 0, "Yes", "No")</f>
        <v>No</v>
      </c>
    </row>
    <row r="487" spans="1:6" ht="32" x14ac:dyDescent="0.2">
      <c r="A487" s="8">
        <v>2010</v>
      </c>
      <c r="B487" s="8">
        <v>20303788</v>
      </c>
      <c r="C487" s="9">
        <f>HYPERLINK(_xlfn.CONCAT("https://pubmed.ncbi.nlm.nih.gov/",B487), B487)</f>
        <v>20303788</v>
      </c>
      <c r="D487" s="10" t="s">
        <v>1300</v>
      </c>
      <c r="E487" s="8" t="s">
        <v>858</v>
      </c>
      <c r="F487" s="8" t="str">
        <f>IF(COUNTIF('Healthy (TIAB)'!A399:A1293, B487) &gt; 0, "Yes", "No")</f>
        <v>No</v>
      </c>
    </row>
    <row r="488" spans="1:6" ht="32" x14ac:dyDescent="0.2">
      <c r="A488" s="8">
        <v>2010</v>
      </c>
      <c r="B488" s="8">
        <v>20181810</v>
      </c>
      <c r="C488" s="9">
        <f>HYPERLINK(_xlfn.CONCAT("https://pubmed.ncbi.nlm.nih.gov/",B488), B488)</f>
        <v>20181810</v>
      </c>
      <c r="D488" s="10" t="s">
        <v>367</v>
      </c>
      <c r="E488" s="8" t="s">
        <v>1242</v>
      </c>
      <c r="F488" s="8" t="str">
        <f>IF(COUNTIF('Healthy (TIAB)'!A402:A1296, B488) &gt; 0, "Yes", "No")</f>
        <v>No</v>
      </c>
    </row>
    <row r="489" spans="1:6" ht="32" x14ac:dyDescent="0.2">
      <c r="A489" s="8">
        <v>2010</v>
      </c>
      <c r="B489" s="8">
        <v>20304540</v>
      </c>
      <c r="C489" s="9">
        <f>HYPERLINK(_xlfn.CONCAT("https://pubmed.ncbi.nlm.nih.gov/",B489), B489)</f>
        <v>20304540</v>
      </c>
      <c r="D489" s="10" t="s">
        <v>1301</v>
      </c>
      <c r="E489" s="8" t="s">
        <v>1302</v>
      </c>
      <c r="F489" s="8" t="str">
        <f>IF(COUNTIF('Healthy (TIAB)'!A403:A1297, B489) &gt; 0, "Yes", "No")</f>
        <v>No</v>
      </c>
    </row>
    <row r="490" spans="1:6" ht="16" x14ac:dyDescent="0.2">
      <c r="A490" s="8">
        <v>2010</v>
      </c>
      <c r="B490" s="8">
        <v>20472253</v>
      </c>
      <c r="C490" s="9">
        <f>HYPERLINK(_xlfn.CONCAT("https://pubmed.ncbi.nlm.nih.gov/",B490), B490)</f>
        <v>20472253</v>
      </c>
      <c r="D490" s="10" t="s">
        <v>1303</v>
      </c>
      <c r="E490" s="8" t="s">
        <v>893</v>
      </c>
      <c r="F490" s="8" t="str">
        <f>IF(COUNTIF('Healthy (TIAB)'!A407:A1301, B490) &gt; 0, "Yes", "No")</f>
        <v>No</v>
      </c>
    </row>
    <row r="491" spans="1:6" ht="32" x14ac:dyDescent="0.2">
      <c r="A491" s="8">
        <v>2010</v>
      </c>
      <c r="B491" s="8">
        <v>20797476</v>
      </c>
      <c r="C491" s="9">
        <f>HYPERLINK(_xlfn.CONCAT("https://pubmed.ncbi.nlm.nih.gov/",B491), B491)</f>
        <v>20797476</v>
      </c>
      <c r="D491" s="10" t="s">
        <v>1304</v>
      </c>
      <c r="E491" s="8" t="s">
        <v>851</v>
      </c>
      <c r="F491" s="8" t="str">
        <f>IF(COUNTIF('Healthy (TIAB)'!A417:A1311, B491) &gt; 0, "Yes", "No")</f>
        <v>No</v>
      </c>
    </row>
    <row r="492" spans="1:6" ht="48" x14ac:dyDescent="0.2">
      <c r="A492" s="8">
        <v>2010</v>
      </c>
      <c r="B492" s="8">
        <v>19573960</v>
      </c>
      <c r="C492" s="9">
        <f>HYPERLINK(_xlfn.CONCAT("https://pubmed.ncbi.nlm.nih.gov/",B492), B492)</f>
        <v>19573960</v>
      </c>
      <c r="D492" s="10" t="s">
        <v>1307</v>
      </c>
      <c r="E492" s="8" t="s">
        <v>853</v>
      </c>
      <c r="F492" s="8" t="str">
        <f>IF(COUNTIF('Healthy (TIAB)'!A569:A1463, B492) &gt; 0, "Yes", "No")</f>
        <v>No</v>
      </c>
    </row>
    <row r="493" spans="1:6" ht="32" x14ac:dyDescent="0.2">
      <c r="A493" s="8">
        <v>2010</v>
      </c>
      <c r="B493" s="8">
        <v>20451686</v>
      </c>
      <c r="C493" s="9">
        <f>HYPERLINK(_xlfn.CONCAT("https://pubmed.ncbi.nlm.nih.gov/",B493), B493)</f>
        <v>20451686</v>
      </c>
      <c r="D493" s="10" t="s">
        <v>1685</v>
      </c>
      <c r="E493" s="8" t="s">
        <v>893</v>
      </c>
      <c r="F493" s="8" t="str">
        <f>IF(COUNTIF('Healthy (TIAB)'!A704:A1598, B493) &gt; 0, "Yes", "No")</f>
        <v>No</v>
      </c>
    </row>
    <row r="494" spans="1:6" ht="32" x14ac:dyDescent="0.2">
      <c r="A494" s="8">
        <v>2010</v>
      </c>
      <c r="B494" s="8">
        <v>20080390</v>
      </c>
      <c r="C494" s="9">
        <f>HYPERLINK(_xlfn.CONCAT("https://pubmed.ncbi.nlm.nih.gov/",B494), B494)</f>
        <v>20080390</v>
      </c>
      <c r="D494" s="10" t="s">
        <v>1308</v>
      </c>
      <c r="E494" s="8" t="s">
        <v>851</v>
      </c>
      <c r="F494" s="8" t="str">
        <f>IF(COUNTIF('Healthy (TIAB)'!A712:A1606, B494) &gt; 0, "Yes", "No")</f>
        <v>No</v>
      </c>
    </row>
    <row r="495" spans="1:6" ht="32" x14ac:dyDescent="0.2">
      <c r="A495" s="8">
        <v>2010</v>
      </c>
      <c r="B495" s="8">
        <v>19937854</v>
      </c>
      <c r="C495" s="9">
        <f>HYPERLINK(_xlfn.CONCAT("https://pubmed.ncbi.nlm.nih.gov/",B495), B495)</f>
        <v>19937854</v>
      </c>
      <c r="D495" s="10" t="s">
        <v>1309</v>
      </c>
      <c r="E495" s="8" t="s">
        <v>887</v>
      </c>
      <c r="F495" s="8" t="str">
        <f>IF(COUNTIF('Healthy (TIAB)'!A776:A1670, B495) &gt; 0, "Yes", "No")</f>
        <v>No</v>
      </c>
    </row>
    <row r="496" spans="1:6" ht="48" x14ac:dyDescent="0.2">
      <c r="A496" s="8">
        <v>2010</v>
      </c>
      <c r="B496" s="8">
        <v>20631323</v>
      </c>
      <c r="C496" s="9">
        <f>HYPERLINK(_xlfn.CONCAT("https://pubmed.ncbi.nlm.nih.gov/",B496), B496)</f>
        <v>20631323</v>
      </c>
      <c r="D496" s="10" t="s">
        <v>1310</v>
      </c>
      <c r="E496" s="8" t="s">
        <v>845</v>
      </c>
      <c r="F496" s="8" t="str">
        <f>IF(COUNTIF('Healthy (TIAB)'!A779:A1673, B496) &gt; 0, "Yes", "No")</f>
        <v>No</v>
      </c>
    </row>
    <row r="497" spans="1:6" ht="32" x14ac:dyDescent="0.2">
      <c r="A497" s="8">
        <v>2010</v>
      </c>
      <c r="B497" s="8">
        <v>20803425</v>
      </c>
      <c r="C497" s="9">
        <f>HYPERLINK(_xlfn.CONCAT("https://pubmed.ncbi.nlm.nih.gov/",B497), B497)</f>
        <v>20803425</v>
      </c>
      <c r="D497" s="10" t="s">
        <v>1311</v>
      </c>
      <c r="E497" s="8" t="s">
        <v>853</v>
      </c>
      <c r="F497" s="8" t="str">
        <f>IF(COUNTIF('Healthy (TIAB)'!A789:A1683, B497) &gt; 0, "Yes", "No")</f>
        <v>No</v>
      </c>
    </row>
    <row r="498" spans="1:6" ht="32" x14ac:dyDescent="0.2">
      <c r="A498" s="8">
        <v>2010</v>
      </c>
      <c r="B498" s="8">
        <v>20609183</v>
      </c>
      <c r="C498" s="9">
        <f>HYPERLINK(_xlfn.CONCAT("https://pubmed.ncbi.nlm.nih.gov/",B498), B498)</f>
        <v>20609183</v>
      </c>
      <c r="D498" s="10" t="s">
        <v>1695</v>
      </c>
      <c r="E498" s="8" t="s">
        <v>891</v>
      </c>
      <c r="F498" s="8" t="str">
        <f>IF(COUNTIF('Healthy (TIAB)'!A802:A1696, B498) &gt; 0, "Yes", "No")</f>
        <v>No</v>
      </c>
    </row>
    <row r="499" spans="1:6" ht="32" x14ac:dyDescent="0.2">
      <c r="A499" s="8">
        <v>2010</v>
      </c>
      <c r="B499" s="8">
        <v>19404684</v>
      </c>
      <c r="C499" s="9">
        <f>HYPERLINK(_xlfn.CONCAT("https://pubmed.ncbi.nlm.nih.gov/",B499), B499)</f>
        <v>19404684</v>
      </c>
      <c r="D499" s="10" t="s">
        <v>1312</v>
      </c>
      <c r="E499" s="8" t="s">
        <v>887</v>
      </c>
      <c r="F499" s="8" t="str">
        <f>IF(COUNTIF('Healthy (TIAB)'!A806:A1700, B499) &gt; 0, "Yes", "No")</f>
        <v>No</v>
      </c>
    </row>
    <row r="500" spans="1:6" ht="48" x14ac:dyDescent="0.2">
      <c r="A500" s="8">
        <v>2009</v>
      </c>
      <c r="B500" s="8">
        <v>19622617</v>
      </c>
      <c r="C500" s="9">
        <f>HYPERLINK(_xlfn.CONCAT("https://pubmed.ncbi.nlm.nih.gov/",B500), B500)</f>
        <v>19622617</v>
      </c>
      <c r="D500" s="10" t="s">
        <v>1313</v>
      </c>
      <c r="E500" s="8" t="s">
        <v>850</v>
      </c>
      <c r="F500" s="8" t="str">
        <f>IF(COUNTIF('Healthy (TIAB)'!A13:A907, B500) &gt; 0, "Yes", "No")</f>
        <v>No</v>
      </c>
    </row>
    <row r="501" spans="1:6" ht="32" x14ac:dyDescent="0.2">
      <c r="A501" s="8">
        <v>2009</v>
      </c>
      <c r="B501" s="8">
        <v>18634706</v>
      </c>
      <c r="C501" s="9">
        <f>HYPERLINK(_xlfn.CONCAT("https://pubmed.ncbi.nlm.nih.gov/",B501), B501)</f>
        <v>18634706</v>
      </c>
      <c r="D501" s="10" t="s">
        <v>236</v>
      </c>
      <c r="E501" s="8" t="s">
        <v>845</v>
      </c>
      <c r="F501" s="8" t="str">
        <f>IF(COUNTIF('Healthy (TIAB)'!A34:A928, B501) &gt; 0, "Yes", "No")</f>
        <v>Yes</v>
      </c>
    </row>
    <row r="502" spans="1:6" ht="32" x14ac:dyDescent="0.2">
      <c r="A502" s="8">
        <v>2009</v>
      </c>
      <c r="B502" s="8">
        <v>19735180</v>
      </c>
      <c r="C502" s="9">
        <f>HYPERLINK(_xlfn.CONCAT("https://pubmed.ncbi.nlm.nih.gov/",B502), B502)</f>
        <v>19735180</v>
      </c>
      <c r="D502" s="10" t="s">
        <v>133</v>
      </c>
      <c r="E502" s="8" t="s">
        <v>850</v>
      </c>
      <c r="F502" s="8" t="str">
        <f>IF(COUNTIF('Healthy (TIAB)'!A57:A951, B502) &gt; 0, "Yes", "No")</f>
        <v>Yes</v>
      </c>
    </row>
    <row r="503" spans="1:6" ht="32" x14ac:dyDescent="0.2">
      <c r="A503" s="8">
        <v>2009</v>
      </c>
      <c r="B503" s="8">
        <v>19705518</v>
      </c>
      <c r="C503" s="9">
        <f>HYPERLINK(_xlfn.CONCAT("https://pubmed.ncbi.nlm.nih.gov/",B503), B503)</f>
        <v>19705518</v>
      </c>
      <c r="D503" s="10" t="s">
        <v>1314</v>
      </c>
      <c r="E503" s="8" t="s">
        <v>851</v>
      </c>
      <c r="F503" s="8" t="str">
        <f>IF(COUNTIF('Healthy (TIAB)'!A63:A957, B503) &gt; 0, "Yes", "No")</f>
        <v>No</v>
      </c>
    </row>
    <row r="504" spans="1:6" ht="32" x14ac:dyDescent="0.2">
      <c r="A504" s="8">
        <v>2009</v>
      </c>
      <c r="B504" s="8">
        <v>19597368</v>
      </c>
      <c r="C504" s="9">
        <f>HYPERLINK(_xlfn.CONCAT("https://pubmed.ncbi.nlm.nih.gov/",B504), B504)</f>
        <v>19597368</v>
      </c>
      <c r="D504" s="10" t="s">
        <v>1316</v>
      </c>
      <c r="E504" s="8" t="s">
        <v>1294</v>
      </c>
      <c r="F504" s="8" t="str">
        <f>IF(COUNTIF('Healthy (TIAB)'!A73:A967, B504) &gt; 0, "Yes", "No")</f>
        <v>No</v>
      </c>
    </row>
    <row r="505" spans="1:6" ht="32" x14ac:dyDescent="0.2">
      <c r="A505" s="8">
        <v>2009</v>
      </c>
      <c r="B505" s="8">
        <v>19593941</v>
      </c>
      <c r="C505" s="9">
        <f>HYPERLINK(_xlfn.CONCAT("https://pubmed.ncbi.nlm.nih.gov/",B505), B505)</f>
        <v>19593941</v>
      </c>
      <c r="D505" s="10" t="s">
        <v>1317</v>
      </c>
      <c r="E505" s="8" t="s">
        <v>853</v>
      </c>
      <c r="F505" s="8" t="str">
        <f>IF(COUNTIF('Healthy (TIAB)'!A79:A973, B505) &gt; 0, "Yes", "No")</f>
        <v>No</v>
      </c>
    </row>
    <row r="506" spans="1:6" ht="32" x14ac:dyDescent="0.2">
      <c r="A506" s="8">
        <v>2009</v>
      </c>
      <c r="B506" s="8">
        <v>19423946</v>
      </c>
      <c r="C506" s="9">
        <f>HYPERLINK(_xlfn.CONCAT("https://pubmed.ncbi.nlm.nih.gov/",B506), B506)</f>
        <v>19423946</v>
      </c>
      <c r="D506" s="10" t="s">
        <v>1318</v>
      </c>
      <c r="E506" s="8" t="s">
        <v>977</v>
      </c>
      <c r="F506" s="8" t="str">
        <f>IF(COUNTIF('Healthy (TIAB)'!A87:A981, B506) &gt; 0, "Yes", "No")</f>
        <v>No</v>
      </c>
    </row>
    <row r="507" spans="1:6" ht="32" x14ac:dyDescent="0.2">
      <c r="A507" s="8">
        <v>2009</v>
      </c>
      <c r="B507" s="8">
        <v>19390588</v>
      </c>
      <c r="C507" s="9">
        <f>HYPERLINK(_xlfn.CONCAT("https://pubmed.ncbi.nlm.nih.gov/",B507), B507)</f>
        <v>19390588</v>
      </c>
      <c r="D507" s="10" t="s">
        <v>1319</v>
      </c>
      <c r="E507" s="8" t="s">
        <v>851</v>
      </c>
      <c r="F507" s="8" t="str">
        <f>IF(COUNTIF('Healthy (TIAB)'!A96:A990, B507) &gt; 0, "Yes", "No")</f>
        <v>No</v>
      </c>
    </row>
    <row r="508" spans="1:6" ht="48" x14ac:dyDescent="0.2">
      <c r="A508" s="8">
        <v>2009</v>
      </c>
      <c r="B508" s="8">
        <v>19245735</v>
      </c>
      <c r="C508" s="9">
        <f>HYPERLINK(_xlfn.CONCAT("https://pubmed.ncbi.nlm.nih.gov/",B508), B508)</f>
        <v>19245735</v>
      </c>
      <c r="D508" s="10" t="s">
        <v>1618</v>
      </c>
      <c r="E508" s="8" t="s">
        <v>845</v>
      </c>
      <c r="F508" s="8" t="str">
        <f>IF(COUNTIF('Healthy (TIAB)'!A99:A993, B508) &gt; 0, "Yes", "No")</f>
        <v>No</v>
      </c>
    </row>
    <row r="509" spans="1:6" ht="32" x14ac:dyDescent="0.2">
      <c r="A509" s="8">
        <v>2009</v>
      </c>
      <c r="B509" s="8">
        <v>19339404</v>
      </c>
      <c r="C509" s="9">
        <f>HYPERLINK(_xlfn.CONCAT("https://pubmed.ncbi.nlm.nih.gov/",B509), B509)</f>
        <v>19339404</v>
      </c>
      <c r="D509" s="10" t="s">
        <v>132</v>
      </c>
      <c r="E509" s="8" t="s">
        <v>899</v>
      </c>
      <c r="F509" s="8" t="str">
        <f>IF(COUNTIF('Healthy (TIAB)'!A104:A998, B509) &gt; 0, "Yes", "No")</f>
        <v>Yes</v>
      </c>
    </row>
    <row r="510" spans="1:6" ht="32" x14ac:dyDescent="0.2">
      <c r="A510" s="8">
        <v>2009</v>
      </c>
      <c r="B510" s="8">
        <v>19394939</v>
      </c>
      <c r="C510" s="9">
        <f>HYPERLINK(_xlfn.CONCAT("https://pubmed.ncbi.nlm.nih.gov/",B510), B510)</f>
        <v>19394939</v>
      </c>
      <c r="D510" s="10" t="s">
        <v>360</v>
      </c>
      <c r="E510" s="8" t="s">
        <v>845</v>
      </c>
      <c r="F510" s="8" t="str">
        <f>IF(COUNTIF('Healthy (TIAB)'!A323:A1217, B510) &gt; 0, "Yes", "No")</f>
        <v>Yes</v>
      </c>
    </row>
    <row r="511" spans="1:6" ht="48" x14ac:dyDescent="0.2">
      <c r="A511" s="8">
        <v>2009</v>
      </c>
      <c r="B511" s="8">
        <v>19260945</v>
      </c>
      <c r="C511" s="9">
        <f>HYPERLINK(_xlfn.CONCAT("https://pubmed.ncbi.nlm.nih.gov/",B511), B511)</f>
        <v>19260945</v>
      </c>
      <c r="D511" s="10" t="s">
        <v>1320</v>
      </c>
      <c r="E511" s="8" t="s">
        <v>845</v>
      </c>
      <c r="F511" s="8" t="str">
        <f>IF(COUNTIF('Healthy (TIAB)'!A368:A1262, B511) &gt; 0, "Yes", "No")</f>
        <v>No</v>
      </c>
    </row>
    <row r="512" spans="1:6" ht="32" x14ac:dyDescent="0.2">
      <c r="A512" s="8">
        <v>2009</v>
      </c>
      <c r="B512" s="8">
        <v>19443612</v>
      </c>
      <c r="C512" s="9">
        <f>HYPERLINK(_xlfn.CONCAT("https://pubmed.ncbi.nlm.nih.gov/",B512), B512)</f>
        <v>19443612</v>
      </c>
      <c r="D512" s="10" t="s">
        <v>361</v>
      </c>
      <c r="E512" s="8" t="s">
        <v>851</v>
      </c>
      <c r="F512" s="8" t="str">
        <f>IF(COUNTIF('Healthy (TIAB)'!A369:A1263, B512) &gt; 0, "Yes", "No")</f>
        <v>Yes</v>
      </c>
    </row>
    <row r="513" spans="1:6" ht="32" x14ac:dyDescent="0.2">
      <c r="A513" s="8">
        <v>2009</v>
      </c>
      <c r="B513" s="8">
        <v>19461006</v>
      </c>
      <c r="C513" s="9">
        <f>HYPERLINK(_xlfn.CONCAT("https://pubmed.ncbi.nlm.nih.gov/",B513), B513)</f>
        <v>19461006</v>
      </c>
      <c r="D513" s="10" t="s">
        <v>1321</v>
      </c>
      <c r="E513" s="8" t="s">
        <v>853</v>
      </c>
      <c r="F513" s="8" t="str">
        <f>IF(COUNTIF('Healthy (TIAB)'!A375:A1269, B513) &gt; 0, "Yes", "No")</f>
        <v>No</v>
      </c>
    </row>
    <row r="514" spans="1:6" ht="32" x14ac:dyDescent="0.2">
      <c r="A514" s="8">
        <v>2009</v>
      </c>
      <c r="B514" s="8">
        <v>19515739</v>
      </c>
      <c r="C514" s="9">
        <f>HYPERLINK(_xlfn.CONCAT("https://pubmed.ncbi.nlm.nih.gov/",B514), B514)</f>
        <v>19515739</v>
      </c>
      <c r="D514" s="10" t="s">
        <v>1658</v>
      </c>
      <c r="E514" s="8" t="s">
        <v>1708</v>
      </c>
      <c r="F514" s="8" t="str">
        <f>IF(COUNTIF('Healthy (TIAB)'!A381:A1275, B514) &gt; 0, "Yes", "No")</f>
        <v>No</v>
      </c>
    </row>
    <row r="515" spans="1:6" ht="48" x14ac:dyDescent="0.2">
      <c r="A515" s="8">
        <v>2009</v>
      </c>
      <c r="B515" s="8">
        <v>19685375</v>
      </c>
      <c r="C515" s="9">
        <f>HYPERLINK(_xlfn.CONCAT("https://pubmed.ncbi.nlm.nih.gov/",B515), B515)</f>
        <v>19685375</v>
      </c>
      <c r="D515" s="10" t="s">
        <v>1322</v>
      </c>
      <c r="E515" s="8" t="s">
        <v>845</v>
      </c>
      <c r="F515" s="8" t="str">
        <f>IF(COUNTIF('Healthy (TIAB)'!A383:A1277, B515) &gt; 0, "Yes", "No")</f>
        <v>No</v>
      </c>
    </row>
    <row r="516" spans="1:6" ht="32" x14ac:dyDescent="0.2">
      <c r="A516" s="8">
        <v>2009</v>
      </c>
      <c r="B516" s="8">
        <v>19539180</v>
      </c>
      <c r="C516" s="9">
        <f>HYPERLINK(_xlfn.CONCAT("https://pubmed.ncbi.nlm.nih.gov/",B516), B516)</f>
        <v>19539180</v>
      </c>
      <c r="D516" s="10" t="s">
        <v>1323</v>
      </c>
      <c r="E516" s="8" t="s">
        <v>853</v>
      </c>
      <c r="F516" s="8" t="str">
        <f>IF(COUNTIF('Healthy (TIAB)'!A384:A1278, B516) &gt; 0, "Yes", "No")</f>
        <v>No</v>
      </c>
    </row>
    <row r="517" spans="1:6" ht="32" x14ac:dyDescent="0.2">
      <c r="A517" s="8">
        <v>2009</v>
      </c>
      <c r="B517" s="8">
        <v>19763135</v>
      </c>
      <c r="C517" s="9">
        <f>HYPERLINK(_xlfn.CONCAT("https://pubmed.ncbi.nlm.nih.gov/",B517), B517)</f>
        <v>19763135</v>
      </c>
      <c r="D517" s="10" t="s">
        <v>1324</v>
      </c>
      <c r="E517" s="8" t="s">
        <v>856</v>
      </c>
      <c r="F517" s="8" t="str">
        <f>IF(COUNTIF('Healthy (TIAB)'!A386:A1280, B517) &gt; 0, "Yes", "No")</f>
        <v>No</v>
      </c>
    </row>
    <row r="518" spans="1:6" ht="32" x14ac:dyDescent="0.2">
      <c r="A518" s="8">
        <v>2009</v>
      </c>
      <c r="B518" s="8">
        <v>19745175</v>
      </c>
      <c r="C518" s="9">
        <f>HYPERLINK(_xlfn.CONCAT("https://pubmed.ncbi.nlm.nih.gov/",B518), B518)</f>
        <v>19745175</v>
      </c>
      <c r="D518" s="10" t="s">
        <v>1325</v>
      </c>
      <c r="E518" s="8" t="s">
        <v>845</v>
      </c>
      <c r="F518" s="8" t="str">
        <f>IF(COUNTIF('Healthy (TIAB)'!A394:A1288, B518) &gt; 0, "Yes", "No")</f>
        <v>No</v>
      </c>
    </row>
    <row r="519" spans="1:6" ht="32" x14ac:dyDescent="0.2">
      <c r="A519" s="8">
        <v>2009</v>
      </c>
      <c r="B519" s="8">
        <v>19276620</v>
      </c>
      <c r="C519" s="9">
        <f>HYPERLINK(_xlfn.CONCAT("https://pubmed.ncbi.nlm.nih.gov/",B519), B519)</f>
        <v>19276620</v>
      </c>
      <c r="D519" s="10" t="s">
        <v>1663</v>
      </c>
      <c r="E519" s="8" t="s">
        <v>848</v>
      </c>
      <c r="F519" s="8" t="str">
        <f>IF(COUNTIF('Healthy (TIAB)'!A429:A1323, B519) &gt; 0, "Yes", "No")</f>
        <v>No</v>
      </c>
    </row>
    <row r="520" spans="1:6" ht="32" x14ac:dyDescent="0.2">
      <c r="A520" s="8">
        <v>2009</v>
      </c>
      <c r="B520" s="8">
        <v>19727884</v>
      </c>
      <c r="C520" s="9">
        <f>HYPERLINK(_xlfn.CONCAT("https://pubmed.ncbi.nlm.nih.gov/",B520), B520)</f>
        <v>19727884</v>
      </c>
      <c r="D520" s="10" t="s">
        <v>1326</v>
      </c>
      <c r="E520" s="8" t="s">
        <v>887</v>
      </c>
      <c r="F520" s="8" t="str">
        <f>IF(COUNTIF('Healthy (TIAB)'!A465:A1359, B520) &gt; 0, "Yes", "No")</f>
        <v>No</v>
      </c>
    </row>
    <row r="521" spans="1:6" ht="32" x14ac:dyDescent="0.2">
      <c r="A521" s="8">
        <v>2009</v>
      </c>
      <c r="B521" s="8">
        <v>18710607</v>
      </c>
      <c r="C521" s="9">
        <f>HYPERLINK(_xlfn.CONCAT("https://pubmed.ncbi.nlm.nih.gov/",B521), B521)</f>
        <v>18710607</v>
      </c>
      <c r="D521" s="10" t="s">
        <v>624</v>
      </c>
      <c r="E521" s="8" t="s">
        <v>1242</v>
      </c>
      <c r="F521" s="8" t="str">
        <f>IF(COUNTIF('Healthy (TIAB)'!A467:A1361, B521) &gt; 0, "Yes", "No")</f>
        <v>Yes</v>
      </c>
    </row>
    <row r="522" spans="1:6" ht="48" x14ac:dyDescent="0.2">
      <c r="A522" s="8">
        <v>2009</v>
      </c>
      <c r="B522" s="8">
        <v>19133114</v>
      </c>
      <c r="C522" s="9">
        <f>HYPERLINK(_xlfn.CONCAT("https://pubmed.ncbi.nlm.nih.gov/",B522), B522)</f>
        <v>19133114</v>
      </c>
      <c r="D522" s="10" t="s">
        <v>1327</v>
      </c>
      <c r="E522" s="8" t="s">
        <v>1328</v>
      </c>
      <c r="F522" s="8" t="str">
        <f>IF(COUNTIF('Healthy (TIAB)'!A485:A1379, B522) &gt; 0, "Yes", "No")</f>
        <v>No</v>
      </c>
    </row>
    <row r="523" spans="1:6" ht="32" x14ac:dyDescent="0.2">
      <c r="A523" s="8">
        <v>2009</v>
      </c>
      <c r="B523" s="8">
        <v>19854375</v>
      </c>
      <c r="C523" s="9">
        <f>HYPERLINK(_xlfn.CONCAT("https://pubmed.ncbi.nlm.nih.gov/",B523), B523)</f>
        <v>19854375</v>
      </c>
      <c r="D523" s="10" t="s">
        <v>1329</v>
      </c>
      <c r="E523" s="8" t="s">
        <v>899</v>
      </c>
      <c r="F523" s="8" t="str">
        <f>IF(COUNTIF('Healthy (TIAB)'!A497:A1391, B523) &gt; 0, "Yes", "No")</f>
        <v>No</v>
      </c>
    </row>
    <row r="524" spans="1:6" ht="32" x14ac:dyDescent="0.2">
      <c r="A524" s="8">
        <v>2009</v>
      </c>
      <c r="B524" s="8">
        <v>19397392</v>
      </c>
      <c r="C524" s="9">
        <f>HYPERLINK(_xlfn.CONCAT("https://pubmed.ncbi.nlm.nih.gov/",B524), B524)</f>
        <v>19397392</v>
      </c>
      <c r="D524" s="10" t="s">
        <v>1330</v>
      </c>
      <c r="E524" s="8" t="s">
        <v>853</v>
      </c>
      <c r="F524" s="8" t="str">
        <f>IF(COUNTIF('Healthy (TIAB)'!A506:A1400, B524) &gt; 0, "Yes", "No")</f>
        <v>No</v>
      </c>
    </row>
    <row r="525" spans="1:6" ht="32" x14ac:dyDescent="0.2">
      <c r="A525" s="8">
        <v>2009</v>
      </c>
      <c r="B525" s="8">
        <v>19210857</v>
      </c>
      <c r="C525" s="9">
        <f>HYPERLINK(_xlfn.CONCAT("https://pubmed.ncbi.nlm.nih.gov/",B525), B525)</f>
        <v>19210857</v>
      </c>
      <c r="D525" s="10" t="s">
        <v>1331</v>
      </c>
      <c r="E525" s="8" t="s">
        <v>851</v>
      </c>
      <c r="F525" s="8" t="str">
        <f>IF(COUNTIF('Healthy (TIAB)'!A522:A1416, B525) &gt; 0, "Yes", "No")</f>
        <v>No</v>
      </c>
    </row>
    <row r="526" spans="1:6" ht="48" x14ac:dyDescent="0.2">
      <c r="A526" s="8">
        <v>2009</v>
      </c>
      <c r="B526" s="8">
        <v>19092644</v>
      </c>
      <c r="C526" s="9">
        <f>HYPERLINK(_xlfn.CONCAT("https://pubmed.ncbi.nlm.nih.gov/",B526), B526)</f>
        <v>19092644</v>
      </c>
      <c r="D526" s="10" t="s">
        <v>1332</v>
      </c>
      <c r="E526" s="8" t="s">
        <v>853</v>
      </c>
      <c r="F526" s="8" t="str">
        <f>IF(COUNTIF('Healthy (TIAB)'!A549:A1443, B526) &gt; 0, "Yes", "No")</f>
        <v>No</v>
      </c>
    </row>
    <row r="527" spans="1:6" ht="32" x14ac:dyDescent="0.2">
      <c r="A527" s="8">
        <v>2009</v>
      </c>
      <c r="B527" s="8">
        <v>19403992</v>
      </c>
      <c r="C527" s="9">
        <f>HYPERLINK(_xlfn.CONCAT("https://pubmed.ncbi.nlm.nih.gov/",B527), B527)</f>
        <v>19403992</v>
      </c>
      <c r="D527" s="10" t="s">
        <v>1333</v>
      </c>
      <c r="E527" s="8" t="s">
        <v>853</v>
      </c>
      <c r="F527" s="8" t="str">
        <f>IF(COUNTIF('Healthy (TIAB)'!A582:A1476, B527) &gt; 0, "Yes", "No")</f>
        <v>No</v>
      </c>
    </row>
    <row r="528" spans="1:6" ht="32" x14ac:dyDescent="0.2">
      <c r="A528" s="8">
        <v>2009</v>
      </c>
      <c r="B528" s="8">
        <v>19002433</v>
      </c>
      <c r="C528" s="9">
        <f>HYPERLINK(_xlfn.CONCAT("https://pubmed.ncbi.nlm.nih.gov/",B528), B528)</f>
        <v>19002433</v>
      </c>
      <c r="D528" s="10" t="s">
        <v>1334</v>
      </c>
      <c r="E528" s="8" t="s">
        <v>869</v>
      </c>
      <c r="F528" s="8" t="str">
        <f>IF(COUNTIF('Healthy (TIAB)'!A583:A1477, B528) &gt; 0, "Yes", "No")</f>
        <v>No</v>
      </c>
    </row>
    <row r="529" spans="1:6" ht="48" x14ac:dyDescent="0.2">
      <c r="A529" s="8">
        <v>2009</v>
      </c>
      <c r="B529" s="8">
        <v>19447387</v>
      </c>
      <c r="C529" s="9">
        <f>HYPERLINK(_xlfn.CONCAT("https://pubmed.ncbi.nlm.nih.gov/",B529), B529)</f>
        <v>19447387</v>
      </c>
      <c r="D529" s="10" t="s">
        <v>1336</v>
      </c>
      <c r="E529" s="8" t="s">
        <v>977</v>
      </c>
      <c r="F529" s="8" t="str">
        <f>IF(COUNTIF('Healthy (TIAB)'!A608:A1502, B529) &gt; 0, "Yes", "No")</f>
        <v>No</v>
      </c>
    </row>
    <row r="530" spans="1:6" ht="32" x14ac:dyDescent="0.2">
      <c r="A530" s="8">
        <v>2009</v>
      </c>
      <c r="B530" s="8">
        <v>19084376</v>
      </c>
      <c r="C530" s="9">
        <f>HYPERLINK(_xlfn.CONCAT("https://pubmed.ncbi.nlm.nih.gov/",B530), B530)</f>
        <v>19084376</v>
      </c>
      <c r="D530" s="10" t="s">
        <v>129</v>
      </c>
      <c r="E530" s="8" t="s">
        <v>891</v>
      </c>
      <c r="F530" s="8" t="str">
        <f>IF(COUNTIF('Healthy (TIAB)'!A641:A1535, B530) &gt; 0, "Yes", "No")</f>
        <v>No</v>
      </c>
    </row>
    <row r="531" spans="1:6" ht="32" x14ac:dyDescent="0.2">
      <c r="A531" s="8">
        <v>2009</v>
      </c>
      <c r="B531" s="8">
        <v>23015851</v>
      </c>
      <c r="C531" s="9">
        <f>HYPERLINK(_xlfn.CONCAT("https://pubmed.ncbi.nlm.nih.gov/",B531), B531)</f>
        <v>23015851</v>
      </c>
      <c r="D531" s="10" t="s">
        <v>1337</v>
      </c>
      <c r="E531" s="8" t="s">
        <v>1070</v>
      </c>
      <c r="F531" s="8" t="str">
        <f>IF(COUNTIF('Healthy (TIAB)'!A655:A1549, B531) &gt; 0, "Yes", "No")</f>
        <v>No</v>
      </c>
    </row>
    <row r="532" spans="1:6" ht="32" x14ac:dyDescent="0.2">
      <c r="A532" s="8">
        <v>2009</v>
      </c>
      <c r="B532" s="8">
        <v>18772894</v>
      </c>
      <c r="C532" s="9">
        <f>HYPERLINK(_xlfn.CONCAT("https://pubmed.ncbi.nlm.nih.gov/",B532), B532)</f>
        <v>18772894</v>
      </c>
      <c r="D532" s="10" t="s">
        <v>1728</v>
      </c>
      <c r="E532" s="8" t="s">
        <v>845</v>
      </c>
      <c r="F532" s="8" t="str">
        <f>IF(COUNTIF('Healthy (TIAB)'!A663:A1557, B532) &gt; 0, "Yes", "No")</f>
        <v>No</v>
      </c>
    </row>
    <row r="533" spans="1:6" ht="32" x14ac:dyDescent="0.2">
      <c r="A533" s="8">
        <v>2009</v>
      </c>
      <c r="B533" s="8">
        <v>19011146</v>
      </c>
      <c r="C533" s="9">
        <f>HYPERLINK(_xlfn.CONCAT("https://pubmed.ncbi.nlm.nih.gov/",B533), B533)</f>
        <v>19011146</v>
      </c>
      <c r="D533" s="10" t="s">
        <v>1338</v>
      </c>
      <c r="E533" s="8" t="s">
        <v>1084</v>
      </c>
      <c r="F533" s="8" t="str">
        <f>IF(COUNTIF('Healthy (TIAB)'!A681:A1575, B533) &gt; 0, "Yes", "No")</f>
        <v>No</v>
      </c>
    </row>
    <row r="534" spans="1:6" ht="32" x14ac:dyDescent="0.2">
      <c r="A534" s="8">
        <v>2009</v>
      </c>
      <c r="B534" s="8">
        <v>19846544</v>
      </c>
      <c r="C534" s="9">
        <f>HYPERLINK(_xlfn.CONCAT("https://pubmed.ncbi.nlm.nih.gov/",B534), B534)</f>
        <v>19846544</v>
      </c>
      <c r="D534" s="10" t="s">
        <v>1339</v>
      </c>
      <c r="E534" s="8" t="s">
        <v>936</v>
      </c>
      <c r="F534" s="8" t="str">
        <f>IF(COUNTIF('Healthy (TIAB)'!A718:A1612, B534) &gt; 0, "Yes", "No")</f>
        <v>No</v>
      </c>
    </row>
    <row r="535" spans="1:6" ht="48" x14ac:dyDescent="0.2">
      <c r="A535" s="8">
        <v>2009</v>
      </c>
      <c r="B535" s="8">
        <v>19296875</v>
      </c>
      <c r="C535" s="9">
        <f>HYPERLINK(_xlfn.CONCAT("https://pubmed.ncbi.nlm.nih.gov/",B535), B535)</f>
        <v>19296875</v>
      </c>
      <c r="D535" s="10" t="s">
        <v>1340</v>
      </c>
      <c r="E535" s="8" t="s">
        <v>887</v>
      </c>
      <c r="F535" s="8" t="str">
        <f>IF(COUNTIF('Healthy (TIAB)'!A761:A1655, B535) &gt; 0, "Yes", "No")</f>
        <v>No</v>
      </c>
    </row>
    <row r="536" spans="1:6" ht="32" x14ac:dyDescent="0.2">
      <c r="A536" s="8">
        <v>2008</v>
      </c>
      <c r="B536" s="8">
        <v>17575985</v>
      </c>
      <c r="C536" s="9">
        <f>HYPERLINK(_xlfn.CONCAT("https://pubmed.ncbi.nlm.nih.gov/",B536), B536)</f>
        <v>17575985</v>
      </c>
      <c r="D536" s="10" t="s">
        <v>353</v>
      </c>
      <c r="E536" s="8" t="s">
        <v>851</v>
      </c>
      <c r="F536" s="8" t="str">
        <f>IF(COUNTIF('Healthy (TIAB)'!A21:A915, B536) &gt; 0, "Yes", "No")</f>
        <v>Yes</v>
      </c>
    </row>
    <row r="537" spans="1:6" ht="32" x14ac:dyDescent="0.2">
      <c r="A537" s="8">
        <v>2008</v>
      </c>
      <c r="B537" s="8">
        <v>18962989</v>
      </c>
      <c r="C537" s="9">
        <f>HYPERLINK(_xlfn.CONCAT("https://pubmed.ncbi.nlm.nih.gov/",B537), B537)</f>
        <v>18962989</v>
      </c>
      <c r="D537" s="10" t="s">
        <v>1341</v>
      </c>
      <c r="E537" s="8" t="s">
        <v>938</v>
      </c>
      <c r="F537" s="8" t="str">
        <f>IF(COUNTIF('Healthy (TIAB)'!A45:A939, B537) &gt; 0, "Yes", "No")</f>
        <v>No</v>
      </c>
    </row>
    <row r="538" spans="1:6" ht="32" x14ac:dyDescent="0.2">
      <c r="A538" s="8">
        <v>2008</v>
      </c>
      <c r="B538" s="8">
        <v>19337557</v>
      </c>
      <c r="C538" s="9">
        <f>HYPERLINK(_xlfn.CONCAT("https://pubmed.ncbi.nlm.nih.gov/",B538), B538)</f>
        <v>19337557</v>
      </c>
      <c r="D538" s="10" t="s">
        <v>1342</v>
      </c>
      <c r="E538" s="8" t="s">
        <v>851</v>
      </c>
      <c r="F538" s="8" t="str">
        <f>IF(COUNTIF('Healthy (TIAB)'!A109:A1003, B538) &gt; 0, "Yes", "No")</f>
        <v>No</v>
      </c>
    </row>
    <row r="539" spans="1:6" ht="32" x14ac:dyDescent="0.2">
      <c r="A539" s="8">
        <v>2008</v>
      </c>
      <c r="B539" s="8">
        <v>18683001</v>
      </c>
      <c r="C539" s="9">
        <f>HYPERLINK(_xlfn.CONCAT("https://pubmed.ncbi.nlm.nih.gov/",B539), B539)</f>
        <v>18683001</v>
      </c>
      <c r="D539" s="10" t="s">
        <v>433</v>
      </c>
      <c r="E539" s="8" t="s">
        <v>893</v>
      </c>
      <c r="F539" s="8" t="str">
        <f>IF(COUNTIF('Healthy (TIAB)'!A124:A1018, B539) &gt; 0, "Yes", "No")</f>
        <v>Yes</v>
      </c>
    </row>
    <row r="540" spans="1:6" ht="32" x14ac:dyDescent="0.2">
      <c r="A540" s="8">
        <v>2008</v>
      </c>
      <c r="B540" s="8">
        <v>18665413</v>
      </c>
      <c r="C540" s="9">
        <f>HYPERLINK(_xlfn.CONCAT("https://pubmed.ncbi.nlm.nih.gov/",B540), B540)</f>
        <v>18665413</v>
      </c>
      <c r="D540" s="10" t="s">
        <v>1343</v>
      </c>
      <c r="E540" s="8" t="s">
        <v>851</v>
      </c>
      <c r="F540" s="8" t="str">
        <f>IF(COUNTIF('Healthy (TIAB)'!A125:A1019, B540) &gt; 0, "Yes", "No")</f>
        <v>No</v>
      </c>
    </row>
    <row r="541" spans="1:6" ht="48" x14ac:dyDescent="0.2">
      <c r="A541" s="8">
        <v>2008</v>
      </c>
      <c r="B541" s="8">
        <v>18667204</v>
      </c>
      <c r="C541" s="9">
        <f>HYPERLINK(_xlfn.CONCAT("https://pubmed.ncbi.nlm.nih.gov/",B541), B541)</f>
        <v>18667204</v>
      </c>
      <c r="D541" s="10" t="s">
        <v>1344</v>
      </c>
      <c r="E541" s="8" t="s">
        <v>977</v>
      </c>
      <c r="F541" s="8" t="str">
        <f>IF(COUNTIF('Healthy (TIAB)'!A128:A1022, B541) &gt; 0, "Yes", "No")</f>
        <v>No</v>
      </c>
    </row>
    <row r="542" spans="1:6" ht="48" x14ac:dyDescent="0.2">
      <c r="A542" s="8">
        <v>2008</v>
      </c>
      <c r="B542" s="8">
        <v>18492834</v>
      </c>
      <c r="C542" s="9">
        <f>HYPERLINK(_xlfn.CONCAT("https://pubmed.ncbi.nlm.nih.gov/",B542), B542)</f>
        <v>18492834</v>
      </c>
      <c r="D542" s="10" t="s">
        <v>125</v>
      </c>
      <c r="E542" s="8" t="s">
        <v>851</v>
      </c>
      <c r="F542" s="8" t="str">
        <f>IF(COUNTIF('Healthy (TIAB)'!A134:A1028, B542) &gt; 0, "Yes", "No")</f>
        <v>Yes</v>
      </c>
    </row>
    <row r="543" spans="1:6" ht="32" x14ac:dyDescent="0.2">
      <c r="A543" s="8">
        <v>2008</v>
      </c>
      <c r="B543" s="8">
        <v>18277895</v>
      </c>
      <c r="C543" s="9">
        <f>HYPERLINK(_xlfn.CONCAT("https://pubmed.ncbi.nlm.nih.gov/",B543), B543)</f>
        <v>18277895</v>
      </c>
      <c r="D543" s="10" t="s">
        <v>1625</v>
      </c>
      <c r="E543" s="8" t="s">
        <v>848</v>
      </c>
      <c r="F543" s="8" t="str">
        <f>IF(COUNTIF('Healthy (TIAB)'!A137:A1031, B543) &gt; 0, "Yes", "No")</f>
        <v>No</v>
      </c>
    </row>
    <row r="544" spans="1:6" ht="32" x14ac:dyDescent="0.2">
      <c r="A544" s="8">
        <v>2008</v>
      </c>
      <c r="B544" s="8">
        <v>18469350</v>
      </c>
      <c r="C544" s="9">
        <f>HYPERLINK(_xlfn.CONCAT("https://pubmed.ncbi.nlm.nih.gov/",B544), B544)</f>
        <v>18469350</v>
      </c>
      <c r="D544" s="10" t="s">
        <v>1345</v>
      </c>
      <c r="E544" s="8" t="s">
        <v>853</v>
      </c>
      <c r="F544" s="8" t="str">
        <f>IF(COUNTIF('Healthy (TIAB)'!A139:A1033, B544) &gt; 0, "Yes", "No")</f>
        <v>No</v>
      </c>
    </row>
    <row r="545" spans="1:6" ht="32" x14ac:dyDescent="0.2">
      <c r="A545" s="8">
        <v>2008</v>
      </c>
      <c r="B545" s="8">
        <v>18645486</v>
      </c>
      <c r="C545" s="9">
        <f>HYPERLINK(_xlfn.CONCAT("https://pubmed.ncbi.nlm.nih.gov/",B545), B545)</f>
        <v>18645486</v>
      </c>
      <c r="D545" s="10" t="s">
        <v>1346</v>
      </c>
      <c r="E545" s="8" t="s">
        <v>1347</v>
      </c>
      <c r="F545" s="8" t="str">
        <f>IF(COUNTIF('Healthy (TIAB)'!A141:A1035, B545) &gt; 0, "Yes", "No")</f>
        <v>No</v>
      </c>
    </row>
    <row r="546" spans="1:6" ht="32" x14ac:dyDescent="0.2">
      <c r="A546" s="8">
        <v>2008</v>
      </c>
      <c r="B546" s="8">
        <v>18613992</v>
      </c>
      <c r="C546" s="9">
        <f>HYPERLINK(_xlfn.CONCAT("https://pubmed.ncbi.nlm.nih.gov/",B546), B546)</f>
        <v>18613992</v>
      </c>
      <c r="D546" s="10" t="s">
        <v>1348</v>
      </c>
      <c r="E546" s="8" t="s">
        <v>845</v>
      </c>
      <c r="F546" s="8" t="str">
        <f>IF(COUNTIF('Healthy (TIAB)'!A142:A1036, B546) &gt; 0, "Yes", "No")</f>
        <v>No</v>
      </c>
    </row>
    <row r="547" spans="1:6" ht="32" x14ac:dyDescent="0.2">
      <c r="A547" s="8">
        <v>2008</v>
      </c>
      <c r="B547" s="8">
        <v>19009658</v>
      </c>
      <c r="C547" s="9">
        <f>HYPERLINK(_xlfn.CONCAT("https://pubmed.ncbi.nlm.nih.gov/",B547), B547)</f>
        <v>19009658</v>
      </c>
      <c r="D547" s="10" t="s">
        <v>1349</v>
      </c>
      <c r="E547" s="8" t="s">
        <v>850</v>
      </c>
      <c r="F547" s="8" t="str">
        <f>IF(COUNTIF('Healthy (TIAB)'!A146:A1040, B547) &gt; 0, "Yes", "No")</f>
        <v>No</v>
      </c>
    </row>
    <row r="548" spans="1:6" ht="32" x14ac:dyDescent="0.2">
      <c r="A548" s="8">
        <v>2008</v>
      </c>
      <c r="B548" s="8">
        <v>18721899</v>
      </c>
      <c r="C548" s="9">
        <f>HYPERLINK(_xlfn.CONCAT("https://pubmed.ncbi.nlm.nih.gov/",B548), B548)</f>
        <v>18721899</v>
      </c>
      <c r="D548" s="10" t="s">
        <v>1350</v>
      </c>
      <c r="E548" s="8" t="s">
        <v>845</v>
      </c>
      <c r="F548" s="8" t="str">
        <f>IF(COUNTIF('Healthy (TIAB)'!A212:A1106, B548) &gt; 0, "Yes", "No")</f>
        <v>No</v>
      </c>
    </row>
    <row r="549" spans="1:6" ht="32" x14ac:dyDescent="0.2">
      <c r="A549" s="8">
        <v>2008</v>
      </c>
      <c r="B549" s="8">
        <v>18241260</v>
      </c>
      <c r="C549" s="9">
        <f>HYPERLINK(_xlfn.CONCAT("https://pubmed.ncbi.nlm.nih.gov/",B549), B549)</f>
        <v>18241260</v>
      </c>
      <c r="D549" s="10" t="s">
        <v>1655</v>
      </c>
      <c r="E549" s="8" t="s">
        <v>1297</v>
      </c>
      <c r="F549" s="8" t="str">
        <f>IF(COUNTIF('Healthy (TIAB)'!A358:A1252, B549) &gt; 0, "Yes", "No")</f>
        <v>No</v>
      </c>
    </row>
    <row r="550" spans="1:6" ht="32" x14ac:dyDescent="0.2">
      <c r="A550" s="8">
        <v>2008</v>
      </c>
      <c r="B550" s="8">
        <v>18242615</v>
      </c>
      <c r="C550" s="9">
        <f>HYPERLINK(_xlfn.CONCAT("https://pubmed.ncbi.nlm.nih.gov/",B550), B550)</f>
        <v>18242615</v>
      </c>
      <c r="D550" s="10" t="s">
        <v>121</v>
      </c>
      <c r="E550" s="8" t="s">
        <v>1046</v>
      </c>
      <c r="F550" s="8" t="str">
        <f>IF(COUNTIF('Healthy (TIAB)'!A392:A1286, B550) &gt; 0, "Yes", "No")</f>
        <v>No</v>
      </c>
    </row>
    <row r="551" spans="1:6" ht="32" x14ac:dyDescent="0.2">
      <c r="A551" s="8">
        <v>2008</v>
      </c>
      <c r="B551" s="8">
        <v>18991244</v>
      </c>
      <c r="C551" s="9">
        <f>HYPERLINK(_xlfn.CONCAT("https://pubmed.ncbi.nlm.nih.gov/",B551), B551)</f>
        <v>18991244</v>
      </c>
      <c r="D551" s="10" t="s">
        <v>127</v>
      </c>
      <c r="E551" s="8" t="s">
        <v>1002</v>
      </c>
      <c r="F551" s="8" t="str">
        <f>IF(COUNTIF('Healthy (TIAB)'!A475:A1369, B551) &gt; 0, "Yes", "No")</f>
        <v>No</v>
      </c>
    </row>
    <row r="552" spans="1:6" ht="32" x14ac:dyDescent="0.2">
      <c r="A552" s="8">
        <v>2008</v>
      </c>
      <c r="B552" s="8">
        <v>18403189</v>
      </c>
      <c r="C552" s="9">
        <f>HYPERLINK(_xlfn.CONCAT("https://pubmed.ncbi.nlm.nih.gov/",B552), B552)</f>
        <v>18403189</v>
      </c>
      <c r="D552" s="10" t="s">
        <v>356</v>
      </c>
      <c r="E552" s="8" t="s">
        <v>851</v>
      </c>
      <c r="F552" s="8" t="str">
        <f>IF(COUNTIF('Healthy (TIAB)'!A502:A1396, B552) &gt; 0, "Yes", "No")</f>
        <v>No</v>
      </c>
    </row>
    <row r="553" spans="1:6" ht="32" x14ac:dyDescent="0.2">
      <c r="A553" s="8">
        <v>2008</v>
      </c>
      <c r="B553" s="8">
        <v>18237823</v>
      </c>
      <c r="C553" s="9">
        <f>HYPERLINK(_xlfn.CONCAT("https://pubmed.ncbi.nlm.nih.gov/",B553), B553)</f>
        <v>18237823</v>
      </c>
      <c r="D553" s="10" t="s">
        <v>1351</v>
      </c>
      <c r="E553" s="8" t="s">
        <v>856</v>
      </c>
      <c r="F553" s="8" t="str">
        <f>IF(COUNTIF('Healthy (TIAB)'!A520:A1414, B553) &gt; 0, "Yes", "No")</f>
        <v>No</v>
      </c>
    </row>
    <row r="554" spans="1:6" ht="32" x14ac:dyDescent="0.2">
      <c r="A554" s="8">
        <v>2008</v>
      </c>
      <c r="B554" s="8">
        <v>19022962</v>
      </c>
      <c r="C554" s="9">
        <f>HYPERLINK(_xlfn.CONCAT("https://pubmed.ncbi.nlm.nih.gov/",B554), B554)</f>
        <v>19022962</v>
      </c>
      <c r="D554" s="10" t="s">
        <v>1352</v>
      </c>
      <c r="E554" s="8" t="s">
        <v>899</v>
      </c>
      <c r="F554" s="8" t="str">
        <f>IF(COUNTIF('Healthy (TIAB)'!A521:A1415, B554) &gt; 0, "Yes", "No")</f>
        <v>No</v>
      </c>
    </row>
    <row r="555" spans="1:6" ht="32" x14ac:dyDescent="0.2">
      <c r="A555" s="8">
        <v>2008</v>
      </c>
      <c r="B555" s="8">
        <v>18460481</v>
      </c>
      <c r="C555" s="9">
        <f>HYPERLINK(_xlfn.CONCAT("https://pubmed.ncbi.nlm.nih.gov/",B555), B555)</f>
        <v>18460481</v>
      </c>
      <c r="D555" s="10" t="s">
        <v>123</v>
      </c>
      <c r="E555" s="8" t="s">
        <v>845</v>
      </c>
      <c r="F555" s="8" t="str">
        <f>IF(COUNTIF('Healthy (TIAB)'!A626:A1520, B555) &gt; 0, "Yes", "No")</f>
        <v>No</v>
      </c>
    </row>
    <row r="556" spans="1:6" ht="32" x14ac:dyDescent="0.2">
      <c r="A556" s="8">
        <v>2008</v>
      </c>
      <c r="B556" s="8">
        <v>18779276</v>
      </c>
      <c r="C556" s="9">
        <f>HYPERLINK(_xlfn.CONCAT("https://pubmed.ncbi.nlm.nih.gov/",B556), B556)</f>
        <v>18779276</v>
      </c>
      <c r="D556" s="10" t="s">
        <v>1353</v>
      </c>
      <c r="E556" s="8" t="s">
        <v>851</v>
      </c>
      <c r="F556" s="8" t="str">
        <f>IF(COUNTIF('Healthy (TIAB)'!A632:A1526, B556) &gt; 0, "Yes", "No")</f>
        <v>No</v>
      </c>
    </row>
    <row r="557" spans="1:6" ht="32" x14ac:dyDescent="0.2">
      <c r="A557" s="8">
        <v>2008</v>
      </c>
      <c r="B557" s="8">
        <v>18436564</v>
      </c>
      <c r="C557" s="9">
        <f>HYPERLINK(_xlfn.CONCAT("https://pubmed.ncbi.nlm.nih.gov/",B557), B557)</f>
        <v>18436564</v>
      </c>
      <c r="D557" s="10" t="s">
        <v>1354</v>
      </c>
      <c r="E557" s="8" t="s">
        <v>856</v>
      </c>
      <c r="F557" s="8" t="str">
        <f>IF(COUNTIF('Healthy (TIAB)'!A633:A1527, B557) &gt; 0, "Yes", "No")</f>
        <v>No</v>
      </c>
    </row>
    <row r="558" spans="1:6" ht="32" x14ac:dyDescent="0.2">
      <c r="A558" s="8">
        <v>2008</v>
      </c>
      <c r="B558" s="8">
        <v>17977469</v>
      </c>
      <c r="C558" s="9">
        <f>HYPERLINK(_xlfn.CONCAT("https://pubmed.ncbi.nlm.nih.gov/",B558), B558)</f>
        <v>17977469</v>
      </c>
      <c r="D558" s="10" t="s">
        <v>1355</v>
      </c>
      <c r="E558" s="8" t="s">
        <v>845</v>
      </c>
      <c r="F558" s="8" t="str">
        <f>IF(COUNTIF('Healthy (TIAB)'!A634:A1528, B558) &gt; 0, "Yes", "No")</f>
        <v>No</v>
      </c>
    </row>
    <row r="559" spans="1:6" ht="32" x14ac:dyDescent="0.2">
      <c r="A559" s="8">
        <v>2008</v>
      </c>
      <c r="B559" s="8">
        <v>17971707</v>
      </c>
      <c r="C559" s="9">
        <f>HYPERLINK(_xlfn.CONCAT("https://pubmed.ncbi.nlm.nih.gov/",B559), B559)</f>
        <v>17971707</v>
      </c>
      <c r="D559" s="10" t="s">
        <v>1356</v>
      </c>
      <c r="E559" s="8" t="s">
        <v>1236</v>
      </c>
      <c r="F559" s="8" t="str">
        <f>IF(COUNTIF('Healthy (TIAB)'!A657:A1551, B559) &gt; 0, "Yes", "No")</f>
        <v>No</v>
      </c>
    </row>
    <row r="560" spans="1:6" ht="32" x14ac:dyDescent="0.2">
      <c r="A560" s="8">
        <v>2008</v>
      </c>
      <c r="B560" s="8">
        <v>17875549</v>
      </c>
      <c r="C560" s="9">
        <f>HYPERLINK(_xlfn.CONCAT("https://pubmed.ncbi.nlm.nih.gov/",B560), B560)</f>
        <v>17875549</v>
      </c>
      <c r="D560" s="10" t="s">
        <v>1727</v>
      </c>
      <c r="E560" s="8" t="s">
        <v>850</v>
      </c>
      <c r="F560" s="8" t="str">
        <f>IF(COUNTIF('Healthy (TIAB)'!A661:A1555, B560) &gt; 0, "Yes", "No")</f>
        <v>No</v>
      </c>
    </row>
    <row r="561" spans="1:6" ht="32" x14ac:dyDescent="0.2">
      <c r="A561" s="8">
        <v>2008</v>
      </c>
      <c r="B561" s="8">
        <v>18348080</v>
      </c>
      <c r="C561" s="9">
        <f>HYPERLINK(_xlfn.CONCAT("https://pubmed.ncbi.nlm.nih.gov/",B561), B561)</f>
        <v>18348080</v>
      </c>
      <c r="D561" s="10" t="s">
        <v>122</v>
      </c>
      <c r="E561" s="8" t="s">
        <v>851</v>
      </c>
      <c r="F561" s="8" t="str">
        <f>IF(COUNTIF('Healthy (TIAB)'!A684:A1578, B561) &gt; 0, "Yes", "No")</f>
        <v>No</v>
      </c>
    </row>
    <row r="562" spans="1:6" ht="16" x14ac:dyDescent="0.2">
      <c r="A562" s="8">
        <v>2008</v>
      </c>
      <c r="B562" s="8">
        <v>18525453</v>
      </c>
      <c r="C562" s="9">
        <f>HYPERLINK(_xlfn.CONCAT("https://pubmed.ncbi.nlm.nih.gov/",B562), B562)</f>
        <v>18525453</v>
      </c>
      <c r="D562" s="10" t="s">
        <v>1357</v>
      </c>
      <c r="E562" s="8" t="s">
        <v>851</v>
      </c>
      <c r="F562" s="8" t="str">
        <f>IF(COUNTIF('Healthy (TIAB)'!A774:A1668, B562) &gt; 0, "Yes", "No")</f>
        <v>No</v>
      </c>
    </row>
    <row r="563" spans="1:6" ht="32" x14ac:dyDescent="0.2">
      <c r="A563" s="8">
        <v>2008</v>
      </c>
      <c r="B563" s="8">
        <v>18490931</v>
      </c>
      <c r="C563" s="9">
        <f>HYPERLINK(_xlfn.CONCAT("https://pubmed.ncbi.nlm.nih.gov/",B563), B563)</f>
        <v>18490931</v>
      </c>
      <c r="D563" s="10" t="s">
        <v>1358</v>
      </c>
      <c r="E563" s="8" t="s">
        <v>851</v>
      </c>
      <c r="F563" s="8" t="str">
        <f>IF(COUNTIF('Healthy (TIAB)'!A824:A1718, B563) &gt; 0, "Yes", "No")</f>
        <v>No</v>
      </c>
    </row>
    <row r="564" spans="1:6" ht="48" x14ac:dyDescent="0.2">
      <c r="A564" s="8">
        <v>2007</v>
      </c>
      <c r="B564" s="8">
        <v>17600695</v>
      </c>
      <c r="C564" s="9">
        <f>HYPERLINK(_xlfn.CONCAT("https://pubmed.ncbi.nlm.nih.gov/",B564), B564)</f>
        <v>17600695</v>
      </c>
      <c r="D564" s="10" t="s">
        <v>1359</v>
      </c>
      <c r="E564" s="8" t="s">
        <v>845</v>
      </c>
      <c r="F564" s="8" t="str">
        <f>IF(COUNTIF('Healthy (TIAB)'!A10:A904, B564) &gt; 0, "Yes", "No")</f>
        <v>No</v>
      </c>
    </row>
    <row r="565" spans="1:6" ht="32" x14ac:dyDescent="0.2">
      <c r="A565" s="8">
        <v>2007</v>
      </c>
      <c r="B565" s="8">
        <v>21291683</v>
      </c>
      <c r="C565" s="9">
        <f>HYPERLINK(_xlfn.CONCAT("https://pubmed.ncbi.nlm.nih.gov/",B565), B565)</f>
        <v>21291683</v>
      </c>
      <c r="D565" s="10" t="s">
        <v>1360</v>
      </c>
      <c r="E565" s="8" t="s">
        <v>1236</v>
      </c>
      <c r="F565" s="8" t="str">
        <f>IF(COUNTIF('Healthy (TIAB)'!A41:A935, B565) &gt; 0, "Yes", "No")</f>
        <v>No</v>
      </c>
    </row>
    <row r="566" spans="1:6" ht="32" x14ac:dyDescent="0.2">
      <c r="A566" s="8">
        <v>2007</v>
      </c>
      <c r="B566" s="8">
        <v>18046087</v>
      </c>
      <c r="C566" s="9">
        <f>HYPERLINK(_xlfn.CONCAT("https://pubmed.ncbi.nlm.nih.gov/",B566), B566)</f>
        <v>18046087</v>
      </c>
      <c r="D566" s="10" t="s">
        <v>119</v>
      </c>
      <c r="E566" s="8" t="s">
        <v>853</v>
      </c>
      <c r="F566" s="8" t="str">
        <f>IF(COUNTIF('Healthy (TIAB)'!A149:A1043, B566) &gt; 0, "Yes", "No")</f>
        <v>No</v>
      </c>
    </row>
    <row r="567" spans="1:6" ht="32" x14ac:dyDescent="0.2">
      <c r="A567" s="8">
        <v>2007</v>
      </c>
      <c r="B567" s="8">
        <v>17623719</v>
      </c>
      <c r="C567" s="9">
        <f>HYPERLINK(_xlfn.CONCAT("https://pubmed.ncbi.nlm.nih.gov/",B567), B567)</f>
        <v>17623719</v>
      </c>
      <c r="D567" s="10" t="s">
        <v>1361</v>
      </c>
      <c r="E567" s="8" t="s">
        <v>845</v>
      </c>
      <c r="F567" s="8" t="str">
        <f>IF(COUNTIF('Healthy (TIAB)'!A155:A1049, B567) &gt; 0, "Yes", "No")</f>
        <v>No</v>
      </c>
    </row>
    <row r="568" spans="1:6" ht="32" x14ac:dyDescent="0.2">
      <c r="A568" s="8">
        <v>2007</v>
      </c>
      <c r="B568" s="8">
        <v>17461697</v>
      </c>
      <c r="C568" s="9">
        <f>HYPERLINK(_xlfn.CONCAT("https://pubmed.ncbi.nlm.nih.gov/",B568), B568)</f>
        <v>17461697</v>
      </c>
      <c r="D568" s="10" t="s">
        <v>115</v>
      </c>
      <c r="E568" s="8" t="s">
        <v>851</v>
      </c>
      <c r="F568" s="8" t="str">
        <f>IF(COUNTIF('Healthy (TIAB)'!A172:A1066, B568) &gt; 0, "Yes", "No")</f>
        <v>No</v>
      </c>
    </row>
    <row r="569" spans="1:6" ht="32" x14ac:dyDescent="0.2">
      <c r="A569" s="8">
        <v>2007</v>
      </c>
      <c r="B569" s="8">
        <v>17490962</v>
      </c>
      <c r="C569" s="9">
        <f>HYPERLINK(_xlfn.CONCAT("https://pubmed.ncbi.nlm.nih.gov/",B569), B569)</f>
        <v>17490962</v>
      </c>
      <c r="D569" s="10" t="s">
        <v>1628</v>
      </c>
      <c r="E569" s="8" t="s">
        <v>845</v>
      </c>
      <c r="F569" s="8" t="str">
        <f>IF(COUNTIF('Healthy (TIAB)'!A174:A1068, B569) &gt; 0, "Yes", "No")</f>
        <v>No</v>
      </c>
    </row>
    <row r="570" spans="1:6" ht="48" x14ac:dyDescent="0.2">
      <c r="A570" s="8">
        <v>2007</v>
      </c>
      <c r="B570" s="8">
        <v>17398308</v>
      </c>
      <c r="C570" s="9">
        <f>HYPERLINK(_xlfn.CONCAT("https://pubmed.ncbi.nlm.nih.gov/",B570), B570)</f>
        <v>17398308</v>
      </c>
      <c r="D570" s="10" t="s">
        <v>1629</v>
      </c>
      <c r="E570" s="8" t="s">
        <v>1156</v>
      </c>
      <c r="F570" s="8" t="str">
        <f>IF(COUNTIF('Healthy (TIAB)'!A177:A1071, B570) &gt; 0, "Yes", "No")</f>
        <v>No</v>
      </c>
    </row>
    <row r="571" spans="1:6" ht="48" x14ac:dyDescent="0.2">
      <c r="A571" s="8">
        <v>2007</v>
      </c>
      <c r="B571" s="8">
        <v>17237316</v>
      </c>
      <c r="C571" s="9">
        <f>HYPERLINK(_xlfn.CONCAT("https://pubmed.ncbi.nlm.nih.gov/",B571), B571)</f>
        <v>17237316</v>
      </c>
      <c r="D571" s="10" t="s">
        <v>1362</v>
      </c>
      <c r="E571" s="8" t="s">
        <v>848</v>
      </c>
      <c r="F571" s="8" t="str">
        <f>IF(COUNTIF('Healthy (TIAB)'!A193:A1087, B571) &gt; 0, "Yes", "No")</f>
        <v>No</v>
      </c>
    </row>
    <row r="572" spans="1:6" ht="32" x14ac:dyDescent="0.2">
      <c r="A572" s="8">
        <v>2007</v>
      </c>
      <c r="B572" s="8">
        <v>16781788</v>
      </c>
      <c r="C572" s="9">
        <f>HYPERLINK(_xlfn.CONCAT("https://pubmed.ncbi.nlm.nih.gov/",B572), B572)</f>
        <v>16781788</v>
      </c>
      <c r="D572" s="10" t="s">
        <v>1637</v>
      </c>
      <c r="E572" s="8" t="s">
        <v>856</v>
      </c>
      <c r="F572" s="8" t="str">
        <f>IF(COUNTIF('Healthy (TIAB)'!A203:A1097, B572) &gt; 0, "Yes", "No")</f>
        <v>No</v>
      </c>
    </row>
    <row r="573" spans="1:6" ht="32" x14ac:dyDescent="0.2">
      <c r="A573" s="8">
        <v>2007</v>
      </c>
      <c r="B573" s="8">
        <v>17234506</v>
      </c>
      <c r="C573" s="9">
        <f>HYPERLINK(_xlfn.CONCAT("https://pubmed.ncbi.nlm.nih.gov/",B573), B573)</f>
        <v>17234506</v>
      </c>
      <c r="D573" s="10" t="s">
        <v>114</v>
      </c>
      <c r="E573" s="8" t="s">
        <v>887</v>
      </c>
      <c r="F573" s="8" t="str">
        <f>IF(COUNTIF('Healthy (TIAB)'!A209:A1103, B573) &gt; 0, "Yes", "No")</f>
        <v>No</v>
      </c>
    </row>
    <row r="574" spans="1:6" ht="32" x14ac:dyDescent="0.2">
      <c r="A574" s="8">
        <v>2007</v>
      </c>
      <c r="B574" s="8">
        <v>16879829</v>
      </c>
      <c r="C574" s="9">
        <f>HYPERLINK(_xlfn.CONCAT("https://pubmed.ncbi.nlm.nih.gov/",B574), B574)</f>
        <v>16879829</v>
      </c>
      <c r="D574" s="10" t="s">
        <v>111</v>
      </c>
      <c r="E574" s="8" t="s">
        <v>845</v>
      </c>
      <c r="F574" s="8" t="str">
        <f>IF(COUNTIF('Healthy (TIAB)'!A333:A1227, B574) &gt; 0, "Yes", "No")</f>
        <v>No</v>
      </c>
    </row>
    <row r="575" spans="1:6" ht="32" x14ac:dyDescent="0.2">
      <c r="A575" s="8">
        <v>2007</v>
      </c>
      <c r="B575" s="8">
        <v>17393216</v>
      </c>
      <c r="C575" s="9">
        <f>HYPERLINK(_xlfn.CONCAT("https://pubmed.ncbi.nlm.nih.gov/",B575), B575)</f>
        <v>17393216</v>
      </c>
      <c r="D575" s="10" t="s">
        <v>1363</v>
      </c>
      <c r="E575" s="8" t="s">
        <v>853</v>
      </c>
      <c r="F575" s="8" t="str">
        <f>IF(COUNTIF('Healthy (TIAB)'!A334:A1228, B575) &gt; 0, "Yes", "No")</f>
        <v>No</v>
      </c>
    </row>
    <row r="576" spans="1:6" ht="32" x14ac:dyDescent="0.2">
      <c r="A576" s="8">
        <v>2007</v>
      </c>
      <c r="B576" s="8">
        <v>16616147</v>
      </c>
      <c r="C576" s="9">
        <f>HYPERLINK(_xlfn.CONCAT("https://pubmed.ncbi.nlm.nih.gov/",B576), B576)</f>
        <v>16616147</v>
      </c>
      <c r="D576" s="10" t="s">
        <v>1667</v>
      </c>
      <c r="E576" s="8" t="s">
        <v>873</v>
      </c>
      <c r="F576" s="8" t="str">
        <f>IF(COUNTIF('Healthy (TIAB)'!A479:A1373, B576) &gt; 0, "Yes", "No")</f>
        <v>No</v>
      </c>
    </row>
    <row r="577" spans="1:6" ht="32" x14ac:dyDescent="0.2">
      <c r="A577" s="8">
        <v>2007</v>
      </c>
      <c r="B577" s="8">
        <v>17635746</v>
      </c>
      <c r="C577" s="9">
        <f>HYPERLINK(_xlfn.CONCAT("https://pubmed.ncbi.nlm.nih.gov/",B577), B577)</f>
        <v>17635746</v>
      </c>
      <c r="D577" s="10" t="s">
        <v>116</v>
      </c>
      <c r="E577" s="8" t="s">
        <v>851</v>
      </c>
      <c r="F577" s="8" t="str">
        <f>IF(COUNTIF('Healthy (TIAB)'!A499:A1393, B577) &gt; 0, "Yes", "No")</f>
        <v>No</v>
      </c>
    </row>
    <row r="578" spans="1:6" ht="48" x14ac:dyDescent="0.2">
      <c r="A578" s="8">
        <v>2007</v>
      </c>
      <c r="B578" s="8">
        <v>18065585</v>
      </c>
      <c r="C578" s="9">
        <f>HYPERLINK(_xlfn.CONCAT("https://pubmed.ncbi.nlm.nih.gov/",B578), B578)</f>
        <v>18065585</v>
      </c>
      <c r="D578" s="10" t="s">
        <v>1364</v>
      </c>
      <c r="E578" s="8" t="s">
        <v>966</v>
      </c>
      <c r="F578" s="8" t="str">
        <f>IF(COUNTIF('Healthy (TIAB)'!A587:A1481, B578) &gt; 0, "Yes", "No")</f>
        <v>No</v>
      </c>
    </row>
    <row r="579" spans="1:6" ht="32" x14ac:dyDescent="0.2">
      <c r="A579" s="8">
        <v>2007</v>
      </c>
      <c r="B579" s="8">
        <v>17497447</v>
      </c>
      <c r="C579" s="9">
        <f>HYPERLINK(_xlfn.CONCAT("https://pubmed.ncbi.nlm.nih.gov/",B579), B579)</f>
        <v>17497447</v>
      </c>
      <c r="D579" s="10" t="s">
        <v>1678</v>
      </c>
      <c r="E579" s="8" t="s">
        <v>851</v>
      </c>
      <c r="F579" s="8" t="str">
        <f>IF(COUNTIF('Healthy (TIAB)'!A595:A1489, B579) &gt; 0, "Yes", "No")</f>
        <v>No</v>
      </c>
    </row>
    <row r="580" spans="1:6" ht="48" x14ac:dyDescent="0.2">
      <c r="A580" s="8">
        <v>2007</v>
      </c>
      <c r="B580" s="8">
        <v>17199721</v>
      </c>
      <c r="C580" s="9">
        <f>HYPERLINK(_xlfn.CONCAT("https://pubmed.ncbi.nlm.nih.gov/",B580), B580)</f>
        <v>17199721</v>
      </c>
      <c r="D580" s="10" t="s">
        <v>1365</v>
      </c>
      <c r="E580" s="8" t="s">
        <v>845</v>
      </c>
      <c r="F580" s="8" t="str">
        <f>IF(COUNTIF('Healthy (TIAB)'!A620:A1514, B580) &gt; 0, "Yes", "No")</f>
        <v>No</v>
      </c>
    </row>
    <row r="581" spans="1:6" ht="32" x14ac:dyDescent="0.2">
      <c r="A581" s="8">
        <v>2007</v>
      </c>
      <c r="B581" s="8">
        <v>17134951</v>
      </c>
      <c r="C581" s="9">
        <f>HYPERLINK(_xlfn.CONCAT("https://pubmed.ncbi.nlm.nih.gov/",B581), B581)</f>
        <v>17134951</v>
      </c>
      <c r="D581" s="10" t="s">
        <v>112</v>
      </c>
      <c r="E581" s="8" t="s">
        <v>1366</v>
      </c>
      <c r="F581" s="8" t="str">
        <f>IF(COUNTIF('Healthy (TIAB)'!A627:A1521, B581) &gt; 0, "Yes", "No")</f>
        <v>No</v>
      </c>
    </row>
    <row r="582" spans="1:6" ht="16" x14ac:dyDescent="0.2">
      <c r="A582" s="8">
        <v>2007</v>
      </c>
      <c r="B582" s="8">
        <v>17951945</v>
      </c>
      <c r="C582" s="9">
        <f>HYPERLINK(_xlfn.CONCAT("https://pubmed.ncbi.nlm.nih.gov/",B582), B582)</f>
        <v>17951945</v>
      </c>
      <c r="D582" s="10" t="s">
        <v>1367</v>
      </c>
      <c r="E582" s="8" t="s">
        <v>845</v>
      </c>
      <c r="F582" s="8" t="str">
        <f>IF(COUNTIF('Healthy (TIAB)'!A646:A1540, B582) &gt; 0, "Yes", "No")</f>
        <v>No</v>
      </c>
    </row>
    <row r="583" spans="1:6" ht="32" x14ac:dyDescent="0.2">
      <c r="A583" s="8">
        <v>2007</v>
      </c>
      <c r="B583" s="8">
        <v>17684201</v>
      </c>
      <c r="C583" s="9">
        <f>HYPERLINK(_xlfn.CONCAT("https://pubmed.ncbi.nlm.nih.gov/",B583), B583)</f>
        <v>17684201</v>
      </c>
      <c r="D583" s="10" t="s">
        <v>1368</v>
      </c>
      <c r="E583" s="8" t="s">
        <v>858</v>
      </c>
      <c r="F583" s="8" t="str">
        <f>IF(COUNTIF('Healthy (TIAB)'!A658:A1552, B583) &gt; 0, "Yes", "No")</f>
        <v>No</v>
      </c>
    </row>
    <row r="584" spans="1:6" ht="32" x14ac:dyDescent="0.2">
      <c r="A584" s="8">
        <v>2007</v>
      </c>
      <c r="B584" s="8">
        <v>17182793</v>
      </c>
      <c r="C584" s="9">
        <f>HYPERLINK(_xlfn.CONCAT("https://pubmed.ncbi.nlm.nih.gov/",B584), B584)</f>
        <v>17182793</v>
      </c>
      <c r="D584" s="10" t="s">
        <v>234</v>
      </c>
      <c r="E584" s="8" t="s">
        <v>851</v>
      </c>
      <c r="F584" s="8" t="str">
        <f>IF(COUNTIF('Healthy (TIAB)'!A670:A1564, B584) &gt; 0, "Yes", "No")</f>
        <v>No</v>
      </c>
    </row>
    <row r="585" spans="1:6" ht="48" x14ac:dyDescent="0.2">
      <c r="A585" s="8">
        <v>2007</v>
      </c>
      <c r="B585" s="8">
        <v>17961204</v>
      </c>
      <c r="C585" s="9">
        <f>HYPERLINK(_xlfn.CONCAT("https://pubmed.ncbi.nlm.nih.gov/",B585), B585)</f>
        <v>17961204</v>
      </c>
      <c r="D585" s="10" t="s">
        <v>1369</v>
      </c>
      <c r="E585" s="8" t="s">
        <v>897</v>
      </c>
      <c r="F585" s="8" t="str">
        <f>IF(COUNTIF('Healthy (TIAB)'!A671:A1565, B585) &gt; 0, "Yes", "No")</f>
        <v>No</v>
      </c>
    </row>
    <row r="586" spans="1:6" ht="48" x14ac:dyDescent="0.2">
      <c r="A586" s="8">
        <v>2007</v>
      </c>
      <c r="B586" s="8">
        <v>18029476</v>
      </c>
      <c r="C586" s="9">
        <f>HYPERLINK(_xlfn.CONCAT("https://pubmed.ncbi.nlm.nih.gov/",B586), B586)</f>
        <v>18029476</v>
      </c>
      <c r="D586" s="10" t="s">
        <v>354</v>
      </c>
      <c r="E586" s="8" t="s">
        <v>850</v>
      </c>
      <c r="F586" s="8" t="str">
        <f>IF(COUNTIF('Healthy (TIAB)'!A674:A1568, B586) &gt; 0, "Yes", "No")</f>
        <v>No</v>
      </c>
    </row>
    <row r="587" spans="1:6" ht="32" x14ac:dyDescent="0.2">
      <c r="A587" s="8">
        <v>2007</v>
      </c>
      <c r="B587" s="8">
        <v>17299483</v>
      </c>
      <c r="C587" s="9">
        <f>HYPERLINK(_xlfn.CONCAT("https://pubmed.ncbi.nlm.nih.gov/",B587), B587)</f>
        <v>17299483</v>
      </c>
      <c r="D587" s="10" t="s">
        <v>1370</v>
      </c>
      <c r="E587" s="8" t="s">
        <v>887</v>
      </c>
      <c r="F587" s="8" t="str">
        <f>IF(COUNTIF('Healthy (TIAB)'!A679:A1573, B587) &gt; 0, "Yes", "No")</f>
        <v>No</v>
      </c>
    </row>
    <row r="588" spans="1:6" ht="32" x14ac:dyDescent="0.2">
      <c r="A588" s="8">
        <v>2007</v>
      </c>
      <c r="B588" s="8">
        <v>17496735</v>
      </c>
      <c r="C588" s="9">
        <f>HYPERLINK(_xlfn.CONCAT("https://pubmed.ncbi.nlm.nih.gov/",B588), B588)</f>
        <v>17496735</v>
      </c>
      <c r="D588" s="10" t="s">
        <v>1371</v>
      </c>
      <c r="E588" s="8" t="s">
        <v>1372</v>
      </c>
      <c r="F588" s="8" t="str">
        <f>IF(COUNTIF('Healthy (TIAB)'!A731:A1625, B588) &gt; 0, "Yes", "No")</f>
        <v>No</v>
      </c>
    </row>
    <row r="589" spans="1:6" ht="32" x14ac:dyDescent="0.2">
      <c r="A589" s="8">
        <v>2007</v>
      </c>
      <c r="B589" s="8">
        <v>17510682</v>
      </c>
      <c r="C589" s="9">
        <f>HYPERLINK(_xlfn.CONCAT("https://pubmed.ncbi.nlm.nih.gov/",B589), B589)</f>
        <v>17510682</v>
      </c>
      <c r="D589" s="10" t="s">
        <v>1373</v>
      </c>
      <c r="E589" s="8" t="s">
        <v>899</v>
      </c>
      <c r="F589" s="8" t="str">
        <f>IF(COUNTIF('Healthy (TIAB)'!A738:A1632, B589) &gt; 0, "Yes", "No")</f>
        <v>No</v>
      </c>
    </row>
    <row r="590" spans="1:6" ht="32" x14ac:dyDescent="0.2">
      <c r="A590" s="8">
        <v>2007</v>
      </c>
      <c r="B590" s="8">
        <v>17704023</v>
      </c>
      <c r="C590" s="9">
        <f>HYPERLINK(_xlfn.CONCAT("https://pubmed.ncbi.nlm.nih.gov/",B590), B590)</f>
        <v>17704023</v>
      </c>
      <c r="D590" s="10" t="s">
        <v>118</v>
      </c>
      <c r="E590" s="8" t="s">
        <v>851</v>
      </c>
      <c r="F590" s="8" t="str">
        <f>IF(COUNTIF('Healthy (TIAB)'!A766:A1660, B590) &gt; 0, "Yes", "No")</f>
        <v>No</v>
      </c>
    </row>
    <row r="591" spans="1:6" ht="32" x14ac:dyDescent="0.2">
      <c r="A591" s="8">
        <v>2007</v>
      </c>
      <c r="B591" s="8">
        <v>17462553</v>
      </c>
      <c r="C591" s="9">
        <f>HYPERLINK(_xlfn.CONCAT("https://pubmed.ncbi.nlm.nih.gov/",B591), B591)</f>
        <v>17462553</v>
      </c>
      <c r="D591" s="10" t="s">
        <v>1374</v>
      </c>
      <c r="E591" s="8" t="s">
        <v>851</v>
      </c>
      <c r="F591" s="8" t="str">
        <f>IF(COUNTIF('Healthy (TIAB)'!A807:A1701, B591) &gt; 0, "Yes", "No")</f>
        <v>No</v>
      </c>
    </row>
    <row r="592" spans="1:6" ht="32" x14ac:dyDescent="0.2">
      <c r="A592" s="8">
        <v>2007</v>
      </c>
      <c r="B592" s="8">
        <v>17659823</v>
      </c>
      <c r="C592" s="9">
        <f>HYPERLINK(_xlfn.CONCAT("https://pubmed.ncbi.nlm.nih.gov/",B592), B592)</f>
        <v>17659823</v>
      </c>
      <c r="D592" s="10" t="s">
        <v>1698</v>
      </c>
      <c r="E592" s="8" t="s">
        <v>869</v>
      </c>
      <c r="F592" s="8" t="str">
        <f>IF(COUNTIF('Healthy (TIAB)'!A837:A1731, B592) &gt; 0, "Yes", "No")</f>
        <v>No</v>
      </c>
    </row>
    <row r="593" spans="1:6" ht="32" x14ac:dyDescent="0.2">
      <c r="A593" s="8">
        <v>2007</v>
      </c>
      <c r="B593" s="8">
        <v>18026868</v>
      </c>
      <c r="C593" s="9">
        <f>HYPERLINK(_xlfn.CONCAT("https://pubmed.ncbi.nlm.nih.gov/",B593), B593)</f>
        <v>18026868</v>
      </c>
      <c r="D593" s="10" t="s">
        <v>1375</v>
      </c>
      <c r="E593" s="8" t="s">
        <v>851</v>
      </c>
      <c r="F593" s="8" t="str">
        <f>IF(COUNTIF('Healthy (TIAB)'!A838:A1732, B593) &gt; 0, "Yes", "No")</f>
        <v>No</v>
      </c>
    </row>
    <row r="594" spans="1:6" ht="32" x14ac:dyDescent="0.2">
      <c r="A594" s="8">
        <v>2006</v>
      </c>
      <c r="B594" s="8">
        <v>16465662</v>
      </c>
      <c r="C594" s="9">
        <f>HYPERLINK(_xlfn.CONCAT("https://pubmed.ncbi.nlm.nih.gov/",B594), B594)</f>
        <v>16465662</v>
      </c>
      <c r="D594" s="10" t="s">
        <v>1376</v>
      </c>
      <c r="E594" s="8" t="s">
        <v>887</v>
      </c>
      <c r="F594" s="8" t="str">
        <f>IF(COUNTIF('Healthy (TIAB)'!A9:A903, B594) &gt; 0, "Yes", "No")</f>
        <v>No</v>
      </c>
    </row>
    <row r="595" spans="1:6" ht="32" x14ac:dyDescent="0.2">
      <c r="A595" s="8">
        <v>2006</v>
      </c>
      <c r="B595" s="8">
        <v>24678094</v>
      </c>
      <c r="C595" s="9">
        <f>HYPERLINK(_xlfn.CONCAT("https://pubmed.ncbi.nlm.nih.gov/",B595), B595)</f>
        <v>24678094</v>
      </c>
      <c r="D595" s="10" t="s">
        <v>1377</v>
      </c>
      <c r="E595" s="8" t="s">
        <v>899</v>
      </c>
      <c r="F595" s="8" t="str">
        <f>IF(COUNTIF('Healthy (TIAB)'!A61:A955, B595) &gt; 0, "Yes", "No")</f>
        <v>No</v>
      </c>
    </row>
    <row r="596" spans="1:6" ht="32" x14ac:dyDescent="0.2">
      <c r="A596" s="8">
        <v>2006</v>
      </c>
      <c r="B596" s="8">
        <v>16822237</v>
      </c>
      <c r="C596" s="9">
        <f>HYPERLINK(_xlfn.CONCAT("https://pubmed.ncbi.nlm.nih.gov/",B596), B596)</f>
        <v>16822237</v>
      </c>
      <c r="D596" s="10" t="s">
        <v>110</v>
      </c>
      <c r="E596" s="8" t="s">
        <v>1379</v>
      </c>
      <c r="F596" s="8" t="str">
        <f>IF(COUNTIF('Healthy (TIAB)'!A170:A1064, B596) &gt; 0, "Yes", "No")</f>
        <v>No</v>
      </c>
    </row>
    <row r="597" spans="1:6" ht="48" x14ac:dyDescent="0.2">
      <c r="A597" s="8">
        <v>2006</v>
      </c>
      <c r="B597" s="8">
        <v>16926660</v>
      </c>
      <c r="C597" s="9">
        <f>HYPERLINK(_xlfn.CONCAT("https://pubmed.ncbi.nlm.nih.gov/",B597), B597)</f>
        <v>16926660</v>
      </c>
      <c r="D597" s="10" t="s">
        <v>1627</v>
      </c>
      <c r="E597" s="8" t="s">
        <v>1448</v>
      </c>
      <c r="F597" s="8" t="str">
        <f>IF(COUNTIF('Healthy (TIAB)'!A171:A1065, B597) &gt; 0, "Yes", "No")</f>
        <v>No</v>
      </c>
    </row>
    <row r="598" spans="1:6" ht="32" x14ac:dyDescent="0.2">
      <c r="A598" s="8">
        <v>2006</v>
      </c>
      <c r="B598" s="8">
        <v>17089085</v>
      </c>
      <c r="C598" s="9">
        <f>HYPERLINK(_xlfn.CONCAT("https://pubmed.ncbi.nlm.nih.gov/",B598), B598)</f>
        <v>17089085</v>
      </c>
      <c r="D598" s="10" t="s">
        <v>1632</v>
      </c>
      <c r="E598" s="8" t="s">
        <v>856</v>
      </c>
      <c r="F598" s="8" t="str">
        <f>IF(COUNTIF('Healthy (TIAB)'!A190:A1084, B598) &gt; 0, "Yes", "No")</f>
        <v>No</v>
      </c>
    </row>
    <row r="599" spans="1:6" ht="32" x14ac:dyDescent="0.2">
      <c r="A599" s="8">
        <v>2006</v>
      </c>
      <c r="B599" s="8">
        <v>16154181</v>
      </c>
      <c r="C599" s="9">
        <f>HYPERLINK(_xlfn.CONCAT("https://pubmed.ncbi.nlm.nih.gov/",B599), B599)</f>
        <v>16154181</v>
      </c>
      <c r="D599" s="10" t="s">
        <v>1380</v>
      </c>
      <c r="E599" s="8" t="s">
        <v>856</v>
      </c>
      <c r="F599" s="8" t="str">
        <f>IF(COUNTIF('Healthy (TIAB)'!A198:A1092, B599) &gt; 0, "Yes", "No")</f>
        <v>No</v>
      </c>
    </row>
    <row r="600" spans="1:6" ht="48" x14ac:dyDescent="0.2">
      <c r="A600" s="8">
        <v>2006</v>
      </c>
      <c r="B600" s="8">
        <v>16616012</v>
      </c>
      <c r="C600" s="9">
        <f>HYPERLINK(_xlfn.CONCAT("https://pubmed.ncbi.nlm.nih.gov/",B600), B600)</f>
        <v>16616012</v>
      </c>
      <c r="D600" s="10" t="s">
        <v>1381</v>
      </c>
      <c r="E600" s="8" t="s">
        <v>966</v>
      </c>
      <c r="F600" s="8" t="str">
        <f>IF(COUNTIF('Healthy (TIAB)'!A201:A1095, B600) &gt; 0, "Yes", "No")</f>
        <v>No</v>
      </c>
    </row>
    <row r="601" spans="1:6" ht="32" x14ac:dyDescent="0.2">
      <c r="A601" s="8">
        <v>2006</v>
      </c>
      <c r="B601" s="8">
        <v>16713391</v>
      </c>
      <c r="C601" s="9">
        <f>HYPERLINK(_xlfn.CONCAT("https://pubmed.ncbi.nlm.nih.gov/",B601), B601)</f>
        <v>16713391</v>
      </c>
      <c r="D601" s="10" t="s">
        <v>109</v>
      </c>
      <c r="E601" s="8" t="s">
        <v>851</v>
      </c>
      <c r="F601" s="8" t="str">
        <f>IF(COUNTIF('Healthy (TIAB)'!A213:A1107, B601) &gt; 0, "Yes", "No")</f>
        <v>No</v>
      </c>
    </row>
    <row r="602" spans="1:6" ht="48" x14ac:dyDescent="0.2">
      <c r="A602" s="8">
        <v>2006</v>
      </c>
      <c r="B602" s="8">
        <v>16512939</v>
      </c>
      <c r="C602" s="9">
        <f>HYPERLINK(_xlfn.CONCAT("https://pubmed.ncbi.nlm.nih.gov/",B602), B602)</f>
        <v>16512939</v>
      </c>
      <c r="D602" s="10" t="s">
        <v>107</v>
      </c>
      <c r="E602" s="8" t="s">
        <v>1382</v>
      </c>
      <c r="F602" s="8" t="str">
        <f>IF(COUNTIF('Healthy (TIAB)'!A303:A1197, B602) &gt; 0, "Yes", "No")</f>
        <v>No</v>
      </c>
    </row>
    <row r="603" spans="1:6" ht="16" x14ac:dyDescent="0.2">
      <c r="A603" s="8">
        <v>2006</v>
      </c>
      <c r="B603" s="8">
        <v>16365065</v>
      </c>
      <c r="C603" s="9">
        <f>HYPERLINK(_xlfn.CONCAT("https://pubmed.ncbi.nlm.nih.gov/",B603), B603)</f>
        <v>16365065</v>
      </c>
      <c r="D603" s="10" t="s">
        <v>106</v>
      </c>
      <c r="E603" s="8" t="s">
        <v>856</v>
      </c>
      <c r="F603" s="8" t="str">
        <f>IF(COUNTIF('Healthy (TIAB)'!A308:A1202, B603) &gt; 0, "Yes", "No")</f>
        <v>No</v>
      </c>
    </row>
    <row r="604" spans="1:6" ht="32" x14ac:dyDescent="0.2">
      <c r="A604" s="8">
        <v>2006</v>
      </c>
      <c r="B604" s="8">
        <v>16487912</v>
      </c>
      <c r="C604" s="9">
        <f>HYPERLINK(_xlfn.CONCAT("https://pubmed.ncbi.nlm.nih.gov/",B604), B604)</f>
        <v>16487912</v>
      </c>
      <c r="D604" s="10" t="s">
        <v>1383</v>
      </c>
      <c r="E604" s="8" t="s">
        <v>869</v>
      </c>
      <c r="F604" s="8" t="str">
        <f>IF(COUNTIF('Healthy (TIAB)'!A324:A1218, B604) &gt; 0, "Yes", "No")</f>
        <v>No</v>
      </c>
    </row>
    <row r="605" spans="1:6" ht="32" x14ac:dyDescent="0.2">
      <c r="A605" s="8">
        <v>2006</v>
      </c>
      <c r="B605" s="8">
        <v>16938806</v>
      </c>
      <c r="C605" s="9">
        <f>HYPERLINK(_xlfn.CONCAT("https://pubmed.ncbi.nlm.nih.gov/",B605), B605)</f>
        <v>16938806</v>
      </c>
      <c r="D605" s="10" t="s">
        <v>1384</v>
      </c>
      <c r="E605" s="8" t="s">
        <v>1294</v>
      </c>
      <c r="F605" s="8" t="str">
        <f>IF(COUNTIF('Healthy (TIAB)'!A395:A1289, B605) &gt; 0, "Yes", "No")</f>
        <v>No</v>
      </c>
    </row>
    <row r="606" spans="1:6" ht="48" x14ac:dyDescent="0.2">
      <c r="A606" s="8">
        <v>2006</v>
      </c>
      <c r="B606" s="8">
        <v>17229894</v>
      </c>
      <c r="C606" s="9">
        <f>HYPERLINK(_xlfn.CONCAT("https://pubmed.ncbi.nlm.nih.gov/",B606), B606)</f>
        <v>17229894</v>
      </c>
      <c r="D606" s="10" t="s">
        <v>1385</v>
      </c>
      <c r="E606" s="8" t="s">
        <v>851</v>
      </c>
      <c r="F606" s="8" t="str">
        <f>IF(COUNTIF('Healthy (TIAB)'!A574:A1468, B606) &gt; 0, "Yes", "No")</f>
        <v>No</v>
      </c>
    </row>
    <row r="607" spans="1:6" ht="32" x14ac:dyDescent="0.2">
      <c r="A607" s="8">
        <v>2006</v>
      </c>
      <c r="B607" s="8">
        <v>17087052</v>
      </c>
      <c r="C607" s="9">
        <f>HYPERLINK(_xlfn.CONCAT("https://pubmed.ncbi.nlm.nih.gov/",B607), B607)</f>
        <v>17087052</v>
      </c>
      <c r="D607" s="10" t="s">
        <v>608</v>
      </c>
      <c r="E607" s="8" t="s">
        <v>845</v>
      </c>
      <c r="F607" s="8" t="str">
        <f>IF(COUNTIF('Healthy (TIAB)'!A598:A1492, B607) &gt; 0, "Yes", "No")</f>
        <v>Yes</v>
      </c>
    </row>
    <row r="608" spans="1:6" ht="48" x14ac:dyDescent="0.2">
      <c r="A608" s="8">
        <v>2006</v>
      </c>
      <c r="B608" s="8">
        <v>16552404</v>
      </c>
      <c r="C608" s="9">
        <f>HYPERLINK(_xlfn.CONCAT("https://pubmed.ncbi.nlm.nih.gov/",B608), B608)</f>
        <v>16552404</v>
      </c>
      <c r="D608" s="10" t="s">
        <v>1386</v>
      </c>
      <c r="E608" s="8" t="s">
        <v>850</v>
      </c>
      <c r="F608" s="8" t="str">
        <f>IF(COUNTIF('Healthy (TIAB)'!A603:A1497, B608) &gt; 0, "Yes", "No")</f>
        <v>No</v>
      </c>
    </row>
    <row r="609" spans="1:6" ht="16" x14ac:dyDescent="0.2">
      <c r="A609" s="8">
        <v>2006</v>
      </c>
      <c r="B609" s="8">
        <v>16549462</v>
      </c>
      <c r="C609" s="9">
        <f>HYPERLINK(_xlfn.CONCAT("https://pubmed.ncbi.nlm.nih.gov/",B609), B609)</f>
        <v>16549462</v>
      </c>
      <c r="D609" s="10" t="s">
        <v>1387</v>
      </c>
      <c r="E609" s="8" t="s">
        <v>1046</v>
      </c>
      <c r="F609" s="8" t="str">
        <f>IF(COUNTIF('Healthy (TIAB)'!A610:A1504, B609) &gt; 0, "Yes", "No")</f>
        <v>No</v>
      </c>
    </row>
    <row r="610" spans="1:6" ht="48" x14ac:dyDescent="0.2">
      <c r="A610" s="8">
        <v>2006</v>
      </c>
      <c r="B610" s="8">
        <v>16522903</v>
      </c>
      <c r="C610" s="9">
        <f>HYPERLINK(_xlfn.CONCAT("https://pubmed.ncbi.nlm.nih.gov/",B610), B610)</f>
        <v>16522903</v>
      </c>
      <c r="D610" s="10" t="s">
        <v>349</v>
      </c>
      <c r="E610" s="8" t="s">
        <v>899</v>
      </c>
      <c r="F610" s="8" t="str">
        <f>IF(COUNTIF('Healthy (TIAB)'!A624:A1518, B610) &gt; 0, "Yes", "No")</f>
        <v>No</v>
      </c>
    </row>
    <row r="611" spans="1:6" ht="32" x14ac:dyDescent="0.2">
      <c r="A611" s="8">
        <v>2006</v>
      </c>
      <c r="B611" s="8">
        <v>16614408</v>
      </c>
      <c r="C611" s="9">
        <f>HYPERLINK(_xlfn.CONCAT("https://pubmed.ncbi.nlm.nih.gov/",B611), B611)</f>
        <v>16614408</v>
      </c>
      <c r="D611" s="10" t="s">
        <v>350</v>
      </c>
      <c r="E611" s="8" t="s">
        <v>856</v>
      </c>
      <c r="F611" s="8" t="str">
        <f>IF(COUNTIF('Healthy (TIAB)'!A625:A1519, B611) &gt; 0, "Yes", "No")</f>
        <v>No</v>
      </c>
    </row>
    <row r="612" spans="1:6" ht="32" x14ac:dyDescent="0.2">
      <c r="A612" s="8">
        <v>2006</v>
      </c>
      <c r="B612" s="8">
        <v>16482073</v>
      </c>
      <c r="C612" s="9">
        <f>HYPERLINK(_xlfn.CONCAT("https://pubmed.ncbi.nlm.nih.gov/",B612), B612)</f>
        <v>16482073</v>
      </c>
      <c r="D612" s="10" t="s">
        <v>233</v>
      </c>
      <c r="E612" s="8" t="s">
        <v>887</v>
      </c>
      <c r="F612" s="8" t="str">
        <f>IF(COUNTIF('Healthy (TIAB)'!A639:A1533, B612) &gt; 0, "Yes", "No")</f>
        <v>No</v>
      </c>
    </row>
    <row r="613" spans="1:6" ht="32" x14ac:dyDescent="0.2">
      <c r="A613" s="8">
        <v>2006</v>
      </c>
      <c r="B613" s="8">
        <v>16701922</v>
      </c>
      <c r="C613" s="9">
        <f>HYPERLINK(_xlfn.CONCAT("https://pubmed.ncbi.nlm.nih.gov/",B613), B613)</f>
        <v>16701922</v>
      </c>
      <c r="D613" s="10" t="s">
        <v>1388</v>
      </c>
      <c r="E613" s="8" t="s">
        <v>856</v>
      </c>
      <c r="F613" s="8" t="str">
        <f>IF(COUNTIF('Healthy (TIAB)'!A650:A1544, B613) &gt; 0, "Yes", "No")</f>
        <v>No</v>
      </c>
    </row>
    <row r="614" spans="1:6" ht="32" x14ac:dyDescent="0.2">
      <c r="A614" s="8">
        <v>2006</v>
      </c>
      <c r="B614" s="8">
        <v>16549466</v>
      </c>
      <c r="C614" s="9">
        <f>HYPERLINK(_xlfn.CONCAT("https://pubmed.ncbi.nlm.nih.gov/",B614), B614)</f>
        <v>16549466</v>
      </c>
      <c r="D614" s="10" t="s">
        <v>1389</v>
      </c>
      <c r="E614" s="8" t="s">
        <v>1382</v>
      </c>
      <c r="F614" s="8" t="str">
        <f>IF(COUNTIF('Healthy (TIAB)'!A652:A1546, B614) &gt; 0, "Yes", "No")</f>
        <v>No</v>
      </c>
    </row>
    <row r="615" spans="1:6" ht="32" x14ac:dyDescent="0.2">
      <c r="A615" s="8">
        <v>2006</v>
      </c>
      <c r="B615" s="8">
        <v>17158440</v>
      </c>
      <c r="C615" s="9">
        <f>HYPERLINK(_xlfn.CONCAT("https://pubmed.ncbi.nlm.nih.gov/",B615), B615)</f>
        <v>17158440</v>
      </c>
      <c r="D615" s="10" t="s">
        <v>113</v>
      </c>
      <c r="E615" s="8" t="s">
        <v>1382</v>
      </c>
      <c r="F615" s="8" t="str">
        <f>IF(COUNTIF('Healthy (TIAB)'!A653:A1547, B615) &gt; 0, "Yes", "No")</f>
        <v>No</v>
      </c>
    </row>
    <row r="616" spans="1:6" ht="32" x14ac:dyDescent="0.2">
      <c r="A616" s="8">
        <v>2006</v>
      </c>
      <c r="B616" s="8">
        <v>16825679</v>
      </c>
      <c r="C616" s="9">
        <f>HYPERLINK(_xlfn.CONCAT("https://pubmed.ncbi.nlm.nih.gov/",B616), B616)</f>
        <v>16825679</v>
      </c>
      <c r="D616" s="10" t="s">
        <v>1390</v>
      </c>
      <c r="E616" s="8" t="s">
        <v>887</v>
      </c>
      <c r="F616" s="8" t="str">
        <f>IF(COUNTIF('Healthy (TIAB)'!A656:A1550, B616) &gt; 0, "Yes", "No")</f>
        <v>No</v>
      </c>
    </row>
    <row r="617" spans="1:6" ht="32" x14ac:dyDescent="0.2">
      <c r="A617" s="8">
        <v>2006</v>
      </c>
      <c r="B617" s="8">
        <v>17027436</v>
      </c>
      <c r="C617" s="9">
        <f>HYPERLINK(_xlfn.CONCAT("https://pubmed.ncbi.nlm.nih.gov/",B617), B617)</f>
        <v>17027436</v>
      </c>
      <c r="D617" s="10" t="s">
        <v>1391</v>
      </c>
      <c r="E617" s="8" t="s">
        <v>850</v>
      </c>
      <c r="F617" s="8" t="str">
        <f>IF(COUNTIF('Healthy (TIAB)'!A664:A1558, B617) &gt; 0, "Yes", "No")</f>
        <v>No</v>
      </c>
    </row>
    <row r="618" spans="1:6" ht="32" x14ac:dyDescent="0.2">
      <c r="A618" s="8">
        <v>2006</v>
      </c>
      <c r="B618" s="8">
        <v>16960167</v>
      </c>
      <c r="C618" s="9">
        <f>HYPERLINK(_xlfn.CONCAT("https://pubmed.ncbi.nlm.nih.gov/",B618), B618)</f>
        <v>16960167</v>
      </c>
      <c r="D618" s="10" t="s">
        <v>1729</v>
      </c>
      <c r="E618" s="8" t="s">
        <v>1434</v>
      </c>
      <c r="F618" s="8" t="str">
        <f>IF(COUNTIF('Healthy (TIAB)'!A678:A1572, B618) &gt; 0, "Yes", "No")</f>
        <v>No</v>
      </c>
    </row>
    <row r="619" spans="1:6" ht="16" x14ac:dyDescent="0.2">
      <c r="A619" s="8">
        <v>2006</v>
      </c>
      <c r="B619" s="8">
        <v>16866765</v>
      </c>
      <c r="C619" s="9">
        <f>HYPERLINK(_xlfn.CONCAT("https://pubmed.ncbi.nlm.nih.gov/",B619), B619)</f>
        <v>16866765</v>
      </c>
      <c r="D619" s="10" t="s">
        <v>1392</v>
      </c>
      <c r="E619" s="8" t="s">
        <v>897</v>
      </c>
      <c r="F619" s="8" t="str">
        <f>IF(COUNTIF('Healthy (TIAB)'!A719:A1613, B619) &gt; 0, "Yes", "No")</f>
        <v>No</v>
      </c>
    </row>
    <row r="620" spans="1:6" ht="48" x14ac:dyDescent="0.2">
      <c r="A620" s="8">
        <v>2006</v>
      </c>
      <c r="B620" s="8">
        <v>17158408</v>
      </c>
      <c r="C620" s="9">
        <f>HYPERLINK(_xlfn.CONCAT("https://pubmed.ncbi.nlm.nih.gov/",B620), B620)</f>
        <v>17158408</v>
      </c>
      <c r="D620" s="10" t="s">
        <v>1393</v>
      </c>
      <c r="E620" s="8" t="s">
        <v>853</v>
      </c>
      <c r="F620" s="8" t="str">
        <f>IF(COUNTIF('Healthy (TIAB)'!A728:A1622, B620) &gt; 0, "Yes", "No")</f>
        <v>No</v>
      </c>
    </row>
    <row r="621" spans="1:6" ht="16" x14ac:dyDescent="0.2">
      <c r="A621" s="8">
        <v>2006</v>
      </c>
      <c r="B621" s="8">
        <v>17269556</v>
      </c>
      <c r="C621" s="9">
        <f>HYPERLINK(_xlfn.CONCAT("https://pubmed.ncbi.nlm.nih.gov/",B621), B621)</f>
        <v>17269556</v>
      </c>
      <c r="D621" s="10" t="s">
        <v>1691</v>
      </c>
      <c r="E621" s="8" t="s">
        <v>851</v>
      </c>
      <c r="F621" s="8" t="str">
        <f>IF(COUNTIF('Healthy (TIAB)'!A771:A1665, B621) &gt; 0, "Yes", "No")</f>
        <v>No</v>
      </c>
    </row>
    <row r="622" spans="1:6" ht="32" x14ac:dyDescent="0.2">
      <c r="A622" s="8">
        <v>2005</v>
      </c>
      <c r="B622" s="8">
        <v>15763437</v>
      </c>
      <c r="C622" s="9">
        <f>HYPERLINK(_xlfn.CONCAT("https://pubmed.ncbi.nlm.nih.gov/",B622), B622)</f>
        <v>15763437</v>
      </c>
      <c r="D622" s="10" t="s">
        <v>1614</v>
      </c>
      <c r="E622" s="8" t="s">
        <v>887</v>
      </c>
      <c r="F622" s="8" t="str">
        <f>IF(COUNTIF('Healthy (TIAB)'!A64:A958, B622) &gt; 0, "Yes", "No")</f>
        <v>No</v>
      </c>
    </row>
    <row r="623" spans="1:6" ht="32" x14ac:dyDescent="0.2">
      <c r="A623" s="8">
        <v>2005</v>
      </c>
      <c r="B623" s="8">
        <v>16350679</v>
      </c>
      <c r="C623" s="9">
        <f>HYPERLINK(_xlfn.CONCAT("https://pubmed.ncbi.nlm.nih.gov/",B623), B623)</f>
        <v>16350679</v>
      </c>
      <c r="D623" s="10" t="s">
        <v>1395</v>
      </c>
      <c r="E623" s="8" t="s">
        <v>1396</v>
      </c>
      <c r="F623" s="8" t="str">
        <f>IF(COUNTIF('Healthy (TIAB)'!A135:A1029, B623) &gt; 0, "Yes", "No")</f>
        <v>No</v>
      </c>
    </row>
    <row r="624" spans="1:6" ht="32" x14ac:dyDescent="0.2">
      <c r="A624" s="8">
        <v>2005</v>
      </c>
      <c r="B624" s="8">
        <v>15962668</v>
      </c>
      <c r="C624" s="9">
        <f>HYPERLINK(_xlfn.CONCAT("https://pubmed.ncbi.nlm.nih.gov/",B624), B624)</f>
        <v>15962668</v>
      </c>
      <c r="D624" s="10" t="s">
        <v>1397</v>
      </c>
      <c r="E624" s="8" t="s">
        <v>951</v>
      </c>
      <c r="F624" s="8" t="str">
        <f>IF(COUNTIF('Healthy (TIAB)'!A143:A1037, B624) &gt; 0, "Yes", "No")</f>
        <v>No</v>
      </c>
    </row>
    <row r="625" spans="1:6" ht="48" x14ac:dyDescent="0.2">
      <c r="A625" s="8">
        <v>2005</v>
      </c>
      <c r="B625" s="8">
        <v>15930443</v>
      </c>
      <c r="C625" s="9">
        <f>HYPERLINK(_xlfn.CONCAT("https://pubmed.ncbi.nlm.nih.gov/",B625), B625)</f>
        <v>15930443</v>
      </c>
      <c r="D625" s="10" t="s">
        <v>1398</v>
      </c>
      <c r="E625" s="8" t="s">
        <v>848</v>
      </c>
      <c r="F625" s="8" t="str">
        <f>IF(COUNTIF('Healthy (TIAB)'!A156:A1050, B625) &gt; 0, "Yes", "No")</f>
        <v>No</v>
      </c>
    </row>
    <row r="626" spans="1:6" ht="32" x14ac:dyDescent="0.2">
      <c r="A626" s="8">
        <v>2005</v>
      </c>
      <c r="B626" s="8">
        <v>15638820</v>
      </c>
      <c r="C626" s="9">
        <f>HYPERLINK(_xlfn.CONCAT("https://pubmed.ncbi.nlm.nih.gov/",B626), B626)</f>
        <v>15638820</v>
      </c>
      <c r="D626" s="10" t="s">
        <v>1399</v>
      </c>
      <c r="E626" s="8" t="s">
        <v>887</v>
      </c>
      <c r="F626" s="8" t="str">
        <f>IF(COUNTIF('Healthy (TIAB)'!A160:A1054, B626) &gt; 0, "Yes", "No")</f>
        <v>No</v>
      </c>
    </row>
    <row r="627" spans="1:6" ht="32" x14ac:dyDescent="0.2">
      <c r="A627" s="8">
        <v>2005</v>
      </c>
      <c r="B627" s="8">
        <v>15309461</v>
      </c>
      <c r="C627" s="9">
        <f>HYPERLINK(_xlfn.CONCAT("https://pubmed.ncbi.nlm.nih.gov/",B627), B627)</f>
        <v>15309461</v>
      </c>
      <c r="D627" s="10" t="s">
        <v>1400</v>
      </c>
      <c r="E627" s="8" t="s">
        <v>887</v>
      </c>
      <c r="F627" s="8" t="str">
        <f>IF(COUNTIF('Healthy (TIAB)'!A167:A1061, B627) &gt; 0, "Yes", "No")</f>
        <v>No</v>
      </c>
    </row>
    <row r="628" spans="1:6" ht="32" x14ac:dyDescent="0.2">
      <c r="A628" s="8">
        <v>2005</v>
      </c>
      <c r="B628" s="8">
        <v>16392769</v>
      </c>
      <c r="C628" s="9">
        <f>HYPERLINK(_xlfn.CONCAT("https://pubmed.ncbi.nlm.nih.gov/",B628), B628)</f>
        <v>16392769</v>
      </c>
      <c r="D628" s="10" t="s">
        <v>1665</v>
      </c>
      <c r="E628" s="8" t="s">
        <v>848</v>
      </c>
      <c r="F628" s="8" t="str">
        <f>IF(COUNTIF('Healthy (TIAB)'!A477:A1371, B628) &gt; 0, "Yes", "No")</f>
        <v>No</v>
      </c>
    </row>
    <row r="629" spans="1:6" ht="32" x14ac:dyDescent="0.2">
      <c r="A629" s="8">
        <v>2005</v>
      </c>
      <c r="B629" s="8">
        <v>15939062</v>
      </c>
      <c r="C629" s="9">
        <f>HYPERLINK(_xlfn.CONCAT("https://pubmed.ncbi.nlm.nih.gov/",B629), B629)</f>
        <v>15939062</v>
      </c>
      <c r="D629" s="10" t="s">
        <v>1401</v>
      </c>
      <c r="E629" s="8" t="s">
        <v>845</v>
      </c>
      <c r="F629" s="8" t="str">
        <f>IF(COUNTIF('Healthy (TIAB)'!A484:A1378, B629) &gt; 0, "Yes", "No")</f>
        <v>No</v>
      </c>
    </row>
    <row r="630" spans="1:6" ht="48" x14ac:dyDescent="0.2">
      <c r="A630" s="8">
        <v>2005</v>
      </c>
      <c r="B630" s="8">
        <v>15755826</v>
      </c>
      <c r="C630" s="9">
        <f>HYPERLINK(_xlfn.CONCAT("https://pubmed.ncbi.nlm.nih.gov/",B630), B630)</f>
        <v>15755826</v>
      </c>
      <c r="D630" s="10" t="s">
        <v>1669</v>
      </c>
      <c r="E630" s="8" t="s">
        <v>1448</v>
      </c>
      <c r="F630" s="8" t="str">
        <f>IF(COUNTIF('Healthy (TIAB)'!A490:A1384, B630) &gt; 0, "Yes", "No")</f>
        <v>No</v>
      </c>
    </row>
    <row r="631" spans="1:6" ht="16" x14ac:dyDescent="0.2">
      <c r="A631" s="8">
        <v>2005</v>
      </c>
      <c r="B631" s="8">
        <v>16277124</v>
      </c>
      <c r="C631" s="9">
        <f>HYPERLINK(_xlfn.CONCAT("https://pubmed.ncbi.nlm.nih.gov/",B631), B631)</f>
        <v>16277124</v>
      </c>
      <c r="D631" s="10" t="s">
        <v>1402</v>
      </c>
      <c r="E631" s="8" t="s">
        <v>1156</v>
      </c>
      <c r="F631" s="8" t="str">
        <f>IF(COUNTIF('Healthy (TIAB)'!A593:A1487, B631) &gt; 0, "Yes", "No")</f>
        <v>No</v>
      </c>
    </row>
    <row r="632" spans="1:6" ht="32" x14ac:dyDescent="0.2">
      <c r="A632" s="8">
        <v>2005</v>
      </c>
      <c r="B632" s="8">
        <v>15838525</v>
      </c>
      <c r="C632" s="9">
        <f>HYPERLINK(_xlfn.CONCAT("https://pubmed.ncbi.nlm.nih.gov/",B632), B632)</f>
        <v>15838525</v>
      </c>
      <c r="D632" s="10" t="s">
        <v>1403</v>
      </c>
      <c r="E632" s="8" t="s">
        <v>853</v>
      </c>
      <c r="F632" s="8" t="str">
        <f>IF(COUNTIF('Healthy (TIAB)'!A635:A1529, B632) &gt; 0, "Yes", "No")</f>
        <v>No</v>
      </c>
    </row>
    <row r="633" spans="1:6" ht="32" x14ac:dyDescent="0.2">
      <c r="A633" s="8">
        <v>2005</v>
      </c>
      <c r="B633" s="8">
        <v>15930485</v>
      </c>
      <c r="C633" s="9">
        <f>HYPERLINK(_xlfn.CONCAT("https://pubmed.ncbi.nlm.nih.gov/",B633), B633)</f>
        <v>15930485</v>
      </c>
      <c r="D633" s="10" t="s">
        <v>1404</v>
      </c>
      <c r="E633" s="8" t="s">
        <v>887</v>
      </c>
      <c r="F633" s="8" t="str">
        <f>IF(COUNTIF('Healthy (TIAB)'!A651:A1545, B633) &gt; 0, "Yes", "No")</f>
        <v>No</v>
      </c>
    </row>
    <row r="634" spans="1:6" ht="48" x14ac:dyDescent="0.2">
      <c r="A634" s="8">
        <v>2005</v>
      </c>
      <c r="B634" s="8">
        <v>16231263</v>
      </c>
      <c r="C634" s="9">
        <f>HYPERLINK(_xlfn.CONCAT("https://pubmed.ncbi.nlm.nih.gov/",B634), B634)</f>
        <v>16231263</v>
      </c>
      <c r="D634" s="10" t="s">
        <v>1405</v>
      </c>
      <c r="E634" s="8" t="s">
        <v>893</v>
      </c>
      <c r="F634" s="8" t="str">
        <f>IF(COUNTIF('Healthy (TIAB)'!A665:A1559, B634) &gt; 0, "Yes", "No")</f>
        <v>No</v>
      </c>
    </row>
    <row r="635" spans="1:6" ht="32" x14ac:dyDescent="0.2">
      <c r="A635" s="8">
        <v>2005</v>
      </c>
      <c r="B635" s="8">
        <v>15781019</v>
      </c>
      <c r="C635" s="9">
        <f>HYPERLINK(_xlfn.CONCAT("https://pubmed.ncbi.nlm.nih.gov/",B635), B635)</f>
        <v>15781019</v>
      </c>
      <c r="D635" s="10" t="s">
        <v>1406</v>
      </c>
      <c r="E635" s="8" t="s">
        <v>845</v>
      </c>
      <c r="F635" s="8" t="str">
        <f>IF(COUNTIF('Healthy (TIAB)'!A726:A1620, B635) &gt; 0, "Yes", "No")</f>
        <v>No</v>
      </c>
    </row>
    <row r="636" spans="1:6" ht="32" x14ac:dyDescent="0.2">
      <c r="A636" s="8">
        <v>2005</v>
      </c>
      <c r="B636" s="8">
        <v>16097442</v>
      </c>
      <c r="C636" s="9">
        <f>HYPERLINK(_xlfn.CONCAT("https://pubmed.ncbi.nlm.nih.gov/",B636), B636)</f>
        <v>16097442</v>
      </c>
      <c r="D636" s="10" t="s">
        <v>1694</v>
      </c>
      <c r="E636" s="8" t="s">
        <v>856</v>
      </c>
      <c r="F636" s="8" t="str">
        <f>IF(COUNTIF('Healthy (TIAB)'!A801:A1695, B636) &gt; 0, "Yes", "No")</f>
        <v>No</v>
      </c>
    </row>
    <row r="637" spans="1:6" ht="32" x14ac:dyDescent="0.2">
      <c r="A637" s="8">
        <v>2005</v>
      </c>
      <c r="B637" s="8">
        <v>16099630</v>
      </c>
      <c r="C637" s="9">
        <f>HYPERLINK(_xlfn.CONCAT("https://pubmed.ncbi.nlm.nih.gov/",B637), B637)</f>
        <v>16099630</v>
      </c>
      <c r="D637" s="10" t="s">
        <v>1407</v>
      </c>
      <c r="E637" s="8" t="s">
        <v>848</v>
      </c>
      <c r="F637" s="8" t="str">
        <f>IF(COUNTIF('Healthy (TIAB)'!A811:A1705, B637) &gt; 0, "Yes", "No")</f>
        <v>No</v>
      </c>
    </row>
    <row r="638" spans="1:6" ht="32" x14ac:dyDescent="0.2">
      <c r="A638" s="8">
        <v>2005</v>
      </c>
      <c r="B638" s="8">
        <v>16050054</v>
      </c>
      <c r="C638" s="9">
        <f>HYPERLINK(_xlfn.CONCAT("https://pubmed.ncbi.nlm.nih.gov/",B638), B638)</f>
        <v>16050054</v>
      </c>
      <c r="D638" s="10" t="s">
        <v>1408</v>
      </c>
      <c r="E638" s="8" t="s">
        <v>851</v>
      </c>
      <c r="F638" s="8" t="str">
        <f>IF(COUNTIF('Healthy (TIAB)'!A830:A1724, B638) &gt; 0, "Yes", "No")</f>
        <v>No</v>
      </c>
    </row>
    <row r="639" spans="1:6" ht="16" x14ac:dyDescent="0.2">
      <c r="A639" s="8">
        <v>2004</v>
      </c>
      <c r="B639" s="8">
        <v>15253884</v>
      </c>
      <c r="C639" s="9">
        <f>HYPERLINK(_xlfn.CONCAT("https://pubmed.ncbi.nlm.nih.gov/",B639), B639)</f>
        <v>15253884</v>
      </c>
      <c r="D639" s="10" t="s">
        <v>1409</v>
      </c>
      <c r="E639" s="8" t="s">
        <v>848</v>
      </c>
      <c r="F639" s="8" t="str">
        <f>IF(COUNTIF('Healthy (TIAB)'!A151:A1045, B639) &gt; 0, "Yes", "No")</f>
        <v>No</v>
      </c>
    </row>
    <row r="640" spans="1:6" ht="32" x14ac:dyDescent="0.2">
      <c r="A640" s="8">
        <v>2004</v>
      </c>
      <c r="B640" s="8">
        <v>15853118</v>
      </c>
      <c r="C640" s="9">
        <f>HYPERLINK(_xlfn.CONCAT("https://pubmed.ncbi.nlm.nih.gov/",B640), B640)</f>
        <v>15853118</v>
      </c>
      <c r="D640" s="10" t="s">
        <v>1410</v>
      </c>
      <c r="E640" s="8" t="s">
        <v>1242</v>
      </c>
      <c r="F640" s="8" t="str">
        <f>IF(COUNTIF('Healthy (TIAB)'!A158:A1052, B640) &gt; 0, "Yes", "No")</f>
        <v>No</v>
      </c>
    </row>
    <row r="641" spans="1:6" ht="32" x14ac:dyDescent="0.2">
      <c r="A641" s="8">
        <v>2004</v>
      </c>
      <c r="B641" s="8">
        <v>15624283</v>
      </c>
      <c r="C641" s="9">
        <f>HYPERLINK(_xlfn.CONCAT("https://pubmed.ncbi.nlm.nih.gov/",B641), B641)</f>
        <v>15624283</v>
      </c>
      <c r="D641" s="10" t="s">
        <v>1411</v>
      </c>
      <c r="E641" s="8" t="s">
        <v>850</v>
      </c>
      <c r="F641" s="8" t="str">
        <f>IF(COUNTIF('Healthy (TIAB)'!A161:A1055, B641) &gt; 0, "Yes", "No")</f>
        <v>No</v>
      </c>
    </row>
    <row r="642" spans="1:6" ht="32" x14ac:dyDescent="0.2">
      <c r="A642" s="8">
        <v>2004</v>
      </c>
      <c r="B642" s="8">
        <v>15297096</v>
      </c>
      <c r="C642" s="9">
        <f>HYPERLINK(_xlfn.CONCAT("https://pubmed.ncbi.nlm.nih.gov/",B642), B642)</f>
        <v>15297096</v>
      </c>
      <c r="D642" s="10" t="s">
        <v>1626</v>
      </c>
      <c r="E642" s="8" t="s">
        <v>853</v>
      </c>
      <c r="F642" s="8" t="str">
        <f>IF(COUNTIF('Healthy (TIAB)'!A168:A1062, B642) &gt; 0, "Yes", "No")</f>
        <v>No</v>
      </c>
    </row>
    <row r="643" spans="1:6" ht="32" x14ac:dyDescent="0.2">
      <c r="A643" s="8">
        <v>2004</v>
      </c>
      <c r="B643" s="8">
        <v>15452023</v>
      </c>
      <c r="C643" s="9">
        <f>HYPERLINK(_xlfn.CONCAT("https://pubmed.ncbi.nlm.nih.gov/",B643), B643)</f>
        <v>15452023</v>
      </c>
      <c r="D643" s="10" t="s">
        <v>1412</v>
      </c>
      <c r="E643" s="8" t="s">
        <v>1002</v>
      </c>
      <c r="F643" s="8" t="str">
        <f>IF(COUNTIF('Healthy (TIAB)'!A169:A1063, B643) &gt; 0, "Yes", "No")</f>
        <v>No</v>
      </c>
    </row>
    <row r="644" spans="1:6" ht="64" x14ac:dyDescent="0.2">
      <c r="A644" s="8">
        <v>2004</v>
      </c>
      <c r="B644" s="8">
        <v>15113713</v>
      </c>
      <c r="C644" s="9">
        <f>HYPERLINK(_xlfn.CONCAT("https://pubmed.ncbi.nlm.nih.gov/",B644), B644)</f>
        <v>15113713</v>
      </c>
      <c r="D644" s="10" t="s">
        <v>1413</v>
      </c>
      <c r="E644" s="8" t="s">
        <v>897</v>
      </c>
      <c r="F644" s="8" t="str">
        <f>IF(COUNTIF('Healthy (TIAB)'!A173:A1067, B644) &gt; 0, "Yes", "No")</f>
        <v>No</v>
      </c>
    </row>
    <row r="645" spans="1:6" ht="48" x14ac:dyDescent="0.2">
      <c r="A645" s="8">
        <v>2004</v>
      </c>
      <c r="B645" s="8">
        <v>15159226</v>
      </c>
      <c r="C645" s="9">
        <f>HYPERLINK(_xlfn.CONCAT("https://pubmed.ncbi.nlm.nih.gov/",B645), B645)</f>
        <v>15159226</v>
      </c>
      <c r="D645" s="10" t="s">
        <v>1414</v>
      </c>
      <c r="E645" s="8" t="s">
        <v>845</v>
      </c>
      <c r="F645" s="8" t="str">
        <f>IF(COUNTIF('Healthy (TIAB)'!A175:A1069, B645) &gt; 0, "Yes", "No")</f>
        <v>No</v>
      </c>
    </row>
    <row r="646" spans="1:6" ht="32" x14ac:dyDescent="0.2">
      <c r="A646" s="8">
        <v>2004</v>
      </c>
      <c r="B646" s="8">
        <v>15220949</v>
      </c>
      <c r="C646" s="9">
        <f>HYPERLINK(_xlfn.CONCAT("https://pubmed.ncbi.nlm.nih.gov/",B646), B646)</f>
        <v>15220949</v>
      </c>
      <c r="D646" s="10" t="s">
        <v>103</v>
      </c>
      <c r="E646" s="8" t="s">
        <v>845</v>
      </c>
      <c r="F646" s="8" t="str">
        <f>IF(COUNTIF('Healthy (TIAB)'!A176:A1070, B646) &gt; 0, "Yes", "No")</f>
        <v>No</v>
      </c>
    </row>
    <row r="647" spans="1:6" ht="48" x14ac:dyDescent="0.2">
      <c r="A647" s="8">
        <v>2004</v>
      </c>
      <c r="B647" s="8">
        <v>15297084</v>
      </c>
      <c r="C647" s="9">
        <f>HYPERLINK(_xlfn.CONCAT("https://pubmed.ncbi.nlm.nih.gov/",B647), B647)</f>
        <v>15297084</v>
      </c>
      <c r="D647" s="10" t="s">
        <v>1636</v>
      </c>
      <c r="E647" s="8" t="s">
        <v>1347</v>
      </c>
      <c r="F647" s="8" t="str">
        <f>IF(COUNTIF('Healthy (TIAB)'!A197:A1091, B647) &gt; 0, "Yes", "No")</f>
        <v>No</v>
      </c>
    </row>
    <row r="648" spans="1:6" ht="32" x14ac:dyDescent="0.2">
      <c r="A648" s="8">
        <v>2004</v>
      </c>
      <c r="B648" s="8">
        <v>15211441</v>
      </c>
      <c r="C648" s="9">
        <f>HYPERLINK(_xlfn.CONCAT("https://pubmed.ncbi.nlm.nih.gov/",B648), B648)</f>
        <v>15211441</v>
      </c>
      <c r="D648" s="10" t="s">
        <v>1415</v>
      </c>
      <c r="E648" s="8" t="s">
        <v>851</v>
      </c>
      <c r="F648" s="8" t="str">
        <f>IF(COUNTIF('Healthy (TIAB)'!A316:A1210, B648) &gt; 0, "Yes", "No")</f>
        <v>No</v>
      </c>
    </row>
    <row r="649" spans="1:6" ht="32" x14ac:dyDescent="0.2">
      <c r="A649" s="8">
        <v>2004</v>
      </c>
      <c r="B649" s="8">
        <v>15364708</v>
      </c>
      <c r="C649" s="9">
        <f>HYPERLINK(_xlfn.CONCAT("https://pubmed.ncbi.nlm.nih.gov/",B649), B649)</f>
        <v>15364708</v>
      </c>
      <c r="D649" s="10" t="s">
        <v>1416</v>
      </c>
      <c r="E649" s="8" t="s">
        <v>1156</v>
      </c>
      <c r="F649" s="8" t="str">
        <f>IF(COUNTIF('Healthy (TIAB)'!A327:A1221, B649) &gt; 0, "Yes", "No")</f>
        <v>No</v>
      </c>
    </row>
    <row r="650" spans="1:6" ht="48" x14ac:dyDescent="0.2">
      <c r="A650" s="8">
        <v>2004</v>
      </c>
      <c r="B650" s="8">
        <v>14767877</v>
      </c>
      <c r="C650" s="9">
        <f>HYPERLINK(_xlfn.CONCAT("https://pubmed.ncbi.nlm.nih.gov/",B650), B650)</f>
        <v>14767877</v>
      </c>
      <c r="D650" s="10" t="s">
        <v>629</v>
      </c>
      <c r="E650" s="8" t="s">
        <v>845</v>
      </c>
      <c r="F650" s="8" t="str">
        <f>IF(COUNTIF('Healthy (TIAB)'!A416:A1310, B650) &gt; 0, "Yes", "No")</f>
        <v>Yes</v>
      </c>
    </row>
    <row r="651" spans="1:6" ht="48" x14ac:dyDescent="0.2">
      <c r="A651" s="8">
        <v>2004</v>
      </c>
      <c r="B651" s="8">
        <v>15530150</v>
      </c>
      <c r="C651" s="9">
        <f>HYPERLINK(_xlfn.CONCAT("https://pubmed.ncbi.nlm.nih.gov/",B651), B651)</f>
        <v>15530150</v>
      </c>
      <c r="D651" s="10" t="s">
        <v>1726</v>
      </c>
      <c r="E651" s="8" t="s">
        <v>1328</v>
      </c>
      <c r="F651" s="8" t="str">
        <f>IF(COUNTIF('Healthy (TIAB)'!A617:A1511, B651) &gt; 0, "Yes", "No")</f>
        <v>No</v>
      </c>
    </row>
    <row r="652" spans="1:6" ht="32" x14ac:dyDescent="0.2">
      <c r="A652" s="8">
        <v>2004</v>
      </c>
      <c r="B652" s="8">
        <v>15165614</v>
      </c>
      <c r="C652" s="9">
        <f>HYPERLINK(_xlfn.CONCAT("https://pubmed.ncbi.nlm.nih.gov/",B652), B652)</f>
        <v>15165614</v>
      </c>
      <c r="D652" s="10" t="s">
        <v>1417</v>
      </c>
      <c r="E652" s="8" t="s">
        <v>1418</v>
      </c>
      <c r="F652" s="8" t="str">
        <f>IF(COUNTIF('Healthy (TIAB)'!A645:A1539, B652) &gt; 0, "Yes", "No")</f>
        <v>No</v>
      </c>
    </row>
    <row r="653" spans="1:6" ht="48" x14ac:dyDescent="0.2">
      <c r="A653" s="8">
        <v>2004</v>
      </c>
      <c r="B653" s="8">
        <v>14767865</v>
      </c>
      <c r="C653" s="9">
        <f>HYPERLINK(_xlfn.CONCAT("https://pubmed.ncbi.nlm.nih.gov/",B653), B653)</f>
        <v>14767865</v>
      </c>
      <c r="D653" s="10" t="s">
        <v>1419</v>
      </c>
      <c r="E653" s="8" t="s">
        <v>851</v>
      </c>
      <c r="F653" s="8" t="str">
        <f>IF(COUNTIF('Healthy (TIAB)'!A649:A1543, B653) &gt; 0, "Yes", "No")</f>
        <v>No</v>
      </c>
    </row>
    <row r="654" spans="1:6" ht="32" x14ac:dyDescent="0.2">
      <c r="A654" s="8">
        <v>2004</v>
      </c>
      <c r="B654" s="8">
        <v>15656713</v>
      </c>
      <c r="C654" s="9">
        <f>HYPERLINK(_xlfn.CONCAT("https://pubmed.ncbi.nlm.nih.gov/",B654), B654)</f>
        <v>15656713</v>
      </c>
      <c r="D654" s="10" t="s">
        <v>104</v>
      </c>
      <c r="E654" s="8" t="s">
        <v>885</v>
      </c>
      <c r="F654" s="8" t="str">
        <f>IF(COUNTIF('Healthy (TIAB)'!A727:A1621, B654) &gt; 0, "Yes", "No")</f>
        <v>No</v>
      </c>
    </row>
    <row r="655" spans="1:6" ht="32" x14ac:dyDescent="0.2">
      <c r="A655" s="8">
        <v>2003</v>
      </c>
      <c r="B655" s="8">
        <v>12548439</v>
      </c>
      <c r="C655" s="9">
        <f>HYPERLINK(_xlfn.CONCAT("https://pubmed.ncbi.nlm.nih.gov/",B655), B655)</f>
        <v>12548439</v>
      </c>
      <c r="D655" s="10" t="s">
        <v>1420</v>
      </c>
      <c r="E655" s="8" t="s">
        <v>1016</v>
      </c>
      <c r="F655" s="8" t="str">
        <f>IF(COUNTIF('Healthy (TIAB)'!A14:A908, B655) &gt; 0, "Yes", "No")</f>
        <v>No</v>
      </c>
    </row>
    <row r="656" spans="1:6" ht="32" x14ac:dyDescent="0.2">
      <c r="A656" s="8">
        <v>2003</v>
      </c>
      <c r="B656" s="8">
        <v>12963609</v>
      </c>
      <c r="C656" s="9">
        <f>HYPERLINK(_xlfn.CONCAT("https://pubmed.ncbi.nlm.nih.gov/",B656), B656)</f>
        <v>12963609</v>
      </c>
      <c r="D656" s="10" t="s">
        <v>1421</v>
      </c>
      <c r="E656" s="8" t="s">
        <v>1156</v>
      </c>
      <c r="F656" s="8" t="str">
        <f>IF(COUNTIF('Healthy (TIAB)'!A36:A930, B656) &gt; 0, "Yes", "No")</f>
        <v>No</v>
      </c>
    </row>
    <row r="657" spans="1:6" ht="48" x14ac:dyDescent="0.2">
      <c r="A657" s="8">
        <v>2003</v>
      </c>
      <c r="B657" s="8">
        <v>12706135</v>
      </c>
      <c r="C657" s="9">
        <f>HYPERLINK(_xlfn.CONCAT("https://pubmed.ncbi.nlm.nih.gov/",B657), B657)</f>
        <v>12706135</v>
      </c>
      <c r="D657" s="10" t="s">
        <v>99</v>
      </c>
      <c r="E657" s="8" t="s">
        <v>845</v>
      </c>
      <c r="F657" s="8" t="str">
        <f>IF(COUNTIF('Healthy (TIAB)'!A191:A1085, B657) &gt; 0, "Yes", "No")</f>
        <v>No</v>
      </c>
    </row>
    <row r="658" spans="1:6" ht="48" x14ac:dyDescent="0.2">
      <c r="A658" s="8">
        <v>2003</v>
      </c>
      <c r="B658" s="8">
        <v>12540386</v>
      </c>
      <c r="C658" s="9">
        <f>HYPERLINK(_xlfn.CONCAT("https://pubmed.ncbi.nlm.nih.gov/",B658), B658)</f>
        <v>12540386</v>
      </c>
      <c r="D658" s="10" t="s">
        <v>1633</v>
      </c>
      <c r="E658" s="8" t="s">
        <v>887</v>
      </c>
      <c r="F658" s="8" t="str">
        <f>IF(COUNTIF('Healthy (TIAB)'!A194:A1088, B658) &gt; 0, "Yes", "No")</f>
        <v>No</v>
      </c>
    </row>
    <row r="659" spans="1:6" ht="48" x14ac:dyDescent="0.2">
      <c r="A659" s="8">
        <v>2003</v>
      </c>
      <c r="B659" s="8">
        <v>14624050</v>
      </c>
      <c r="C659" s="9">
        <f>HYPERLINK(_xlfn.CONCAT("https://pubmed.ncbi.nlm.nih.gov/",B659), B659)</f>
        <v>14624050</v>
      </c>
      <c r="D659" s="10" t="s">
        <v>1635</v>
      </c>
      <c r="E659" s="8" t="s">
        <v>848</v>
      </c>
      <c r="F659" s="8" t="str">
        <f>IF(COUNTIF('Healthy (TIAB)'!A196:A1090, B659) &gt; 0, "Yes", "No")</f>
        <v>No</v>
      </c>
    </row>
    <row r="660" spans="1:6" ht="48" x14ac:dyDescent="0.2">
      <c r="A660" s="8">
        <v>2003</v>
      </c>
      <c r="B660" s="8">
        <v>12847992</v>
      </c>
      <c r="C660" s="9">
        <f>HYPERLINK(_xlfn.CONCAT("https://pubmed.ncbi.nlm.nih.gov/",B660), B660)</f>
        <v>12847992</v>
      </c>
      <c r="D660" s="10" t="s">
        <v>1422</v>
      </c>
      <c r="E660" s="8" t="s">
        <v>1025</v>
      </c>
      <c r="F660" s="8" t="str">
        <f>IF(COUNTIF('Healthy (TIAB)'!A244:A1138, B660) &gt; 0, "Yes", "No")</f>
        <v>No</v>
      </c>
    </row>
    <row r="661" spans="1:6" ht="32" x14ac:dyDescent="0.2">
      <c r="A661" s="8">
        <v>2003</v>
      </c>
      <c r="B661" s="8">
        <v>12792664</v>
      </c>
      <c r="C661" s="9">
        <f>HYPERLINK(_xlfn.CONCAT("https://pubmed.ncbi.nlm.nih.gov/",B661), B661)</f>
        <v>12792664</v>
      </c>
      <c r="D661" s="10" t="s">
        <v>1645</v>
      </c>
      <c r="E661" s="8" t="s">
        <v>848</v>
      </c>
      <c r="F661" s="8" t="str">
        <f>IF(COUNTIF('Healthy (TIAB)'!A253:A1147, B661) &gt; 0, "Yes", "No")</f>
        <v>No</v>
      </c>
    </row>
    <row r="662" spans="1:6" ht="48" x14ac:dyDescent="0.2">
      <c r="A662" s="8">
        <v>2003</v>
      </c>
      <c r="B662" s="8">
        <v>12663273</v>
      </c>
      <c r="C662" s="9">
        <f>HYPERLINK(_xlfn.CONCAT("https://pubmed.ncbi.nlm.nih.gov/",B662), B662)</f>
        <v>12663273</v>
      </c>
      <c r="D662" s="10" t="s">
        <v>1423</v>
      </c>
      <c r="E662" s="8" t="s">
        <v>853</v>
      </c>
      <c r="F662" s="8" t="str">
        <f>IF(COUNTIF('Healthy (TIAB)'!A321:A1215, B662) &gt; 0, "Yes", "No")</f>
        <v>No</v>
      </c>
    </row>
    <row r="663" spans="1:6" ht="32" x14ac:dyDescent="0.2">
      <c r="A663" s="8">
        <v>2003</v>
      </c>
      <c r="B663" s="8">
        <v>12499320</v>
      </c>
      <c r="C663" s="9">
        <f>HYPERLINK(_xlfn.CONCAT("https://pubmed.ncbi.nlm.nih.gov/",B663), B663)</f>
        <v>12499320</v>
      </c>
      <c r="D663" s="10" t="s">
        <v>96</v>
      </c>
      <c r="E663" s="8" t="s">
        <v>897</v>
      </c>
      <c r="F663" s="8" t="str">
        <f>IF(COUNTIF('Healthy (TIAB)'!A329:A1223, B663) &gt; 0, "Yes", "No")</f>
        <v>No</v>
      </c>
    </row>
    <row r="664" spans="1:6" ht="32" x14ac:dyDescent="0.2">
      <c r="A664" s="8">
        <v>2003</v>
      </c>
      <c r="B664" s="8">
        <v>12518167</v>
      </c>
      <c r="C664" s="9">
        <f>HYPERLINK(_xlfn.CONCAT("https://pubmed.ncbi.nlm.nih.gov/",B664), B664)</f>
        <v>12518167</v>
      </c>
      <c r="D664" s="10" t="s">
        <v>1424</v>
      </c>
      <c r="E664" s="8" t="s">
        <v>851</v>
      </c>
      <c r="F664" s="8" t="str">
        <f>IF(COUNTIF('Healthy (TIAB)'!A409:A1303, B664) &gt; 0, "Yes", "No")</f>
        <v>No</v>
      </c>
    </row>
    <row r="665" spans="1:6" ht="32" x14ac:dyDescent="0.2">
      <c r="A665" s="8">
        <v>2003</v>
      </c>
      <c r="B665" s="8">
        <v>12618280</v>
      </c>
      <c r="C665" s="9">
        <f>HYPERLINK(_xlfn.CONCAT("https://pubmed.ncbi.nlm.nih.gov/",B665), B665)</f>
        <v>12618280</v>
      </c>
      <c r="D665" s="10" t="s">
        <v>98</v>
      </c>
      <c r="E665" s="8" t="s">
        <v>856</v>
      </c>
      <c r="F665" s="8" t="str">
        <f>IF(COUNTIF('Healthy (TIAB)'!A435:A1329, B665) &gt; 0, "Yes", "No")</f>
        <v>No</v>
      </c>
    </row>
    <row r="666" spans="1:6" ht="32" x14ac:dyDescent="0.2">
      <c r="A666" s="8">
        <v>2003</v>
      </c>
      <c r="B666" s="8">
        <v>14505813</v>
      </c>
      <c r="C666" s="9">
        <f>HYPERLINK(_xlfn.CONCAT("https://pubmed.ncbi.nlm.nih.gov/",B666), B666)</f>
        <v>14505813</v>
      </c>
      <c r="D666" s="10" t="s">
        <v>101</v>
      </c>
      <c r="E666" s="8" t="s">
        <v>1242</v>
      </c>
      <c r="F666" s="8" t="str">
        <f>IF(COUNTIF('Healthy (TIAB)'!A615:A1509, B666) &gt; 0, "Yes", "No")</f>
        <v>No</v>
      </c>
    </row>
    <row r="667" spans="1:6" ht="32" x14ac:dyDescent="0.2">
      <c r="A667" s="8">
        <v>2003</v>
      </c>
      <c r="B667" s="8">
        <v>12800105</v>
      </c>
      <c r="C667" s="9">
        <f>HYPERLINK(_xlfn.CONCAT("https://pubmed.ncbi.nlm.nih.gov/",B667), B667)</f>
        <v>12800105</v>
      </c>
      <c r="D667" s="10" t="s">
        <v>1425</v>
      </c>
      <c r="E667" s="8" t="s">
        <v>897</v>
      </c>
      <c r="F667" s="8" t="str">
        <f>IF(COUNTIF('Healthy (TIAB)'!A618:A1512, B667) &gt; 0, "Yes", "No")</f>
        <v>No</v>
      </c>
    </row>
    <row r="668" spans="1:6" ht="32" x14ac:dyDescent="0.2">
      <c r="A668" s="8">
        <v>2003</v>
      </c>
      <c r="B668" s="8">
        <v>12925037</v>
      </c>
      <c r="C668" s="9">
        <f>HYPERLINK(_xlfn.CONCAT("https://pubmed.ncbi.nlm.nih.gov/",B668), B668)</f>
        <v>12925037</v>
      </c>
      <c r="D668" s="10" t="s">
        <v>1426</v>
      </c>
      <c r="E668" s="8" t="s">
        <v>1242</v>
      </c>
      <c r="F668" s="8" t="str">
        <f>IF(COUNTIF('Healthy (TIAB)'!A640:A1534, B668) &gt; 0, "Yes", "No")</f>
        <v>No</v>
      </c>
    </row>
    <row r="669" spans="1:6" ht="32" x14ac:dyDescent="0.2">
      <c r="A669" s="8">
        <v>2003</v>
      </c>
      <c r="B669" s="8">
        <v>14639803</v>
      </c>
      <c r="C669" s="9">
        <f>HYPERLINK(_xlfn.CONCAT("https://pubmed.ncbi.nlm.nih.gov/",B669), B669)</f>
        <v>14639803</v>
      </c>
      <c r="D669" s="10" t="s">
        <v>1427</v>
      </c>
      <c r="E669" s="8" t="s">
        <v>1428</v>
      </c>
      <c r="F669" s="8" t="str">
        <f>IF(COUNTIF('Healthy (TIAB)'!A643:A1537, B669) &gt; 0, "Yes", "No")</f>
        <v>No</v>
      </c>
    </row>
    <row r="670" spans="1:6" ht="32" x14ac:dyDescent="0.2">
      <c r="A670" s="8">
        <v>2003</v>
      </c>
      <c r="B670" s="8">
        <v>14639800</v>
      </c>
      <c r="C670" s="9">
        <f>HYPERLINK(_xlfn.CONCAT("https://pubmed.ncbi.nlm.nih.gov/",B670), B670)</f>
        <v>14639800</v>
      </c>
      <c r="D670" s="10" t="s">
        <v>1429</v>
      </c>
      <c r="E670" s="8" t="s">
        <v>887</v>
      </c>
      <c r="F670" s="8" t="str">
        <f>IF(COUNTIF('Healthy (TIAB)'!A759:A1653, B670) &gt; 0, "Yes", "No")</f>
        <v>No</v>
      </c>
    </row>
    <row r="671" spans="1:6" ht="48" x14ac:dyDescent="0.2">
      <c r="A671" s="8">
        <v>2003</v>
      </c>
      <c r="B671" s="8">
        <v>12477770</v>
      </c>
      <c r="C671" s="9">
        <f>HYPERLINK(_xlfn.CONCAT("https://pubmed.ncbi.nlm.nih.gov/",B671), B671)</f>
        <v>12477770</v>
      </c>
      <c r="D671" s="10" t="s">
        <v>1430</v>
      </c>
      <c r="E671" s="8" t="s">
        <v>1046</v>
      </c>
      <c r="F671" s="8" t="str">
        <f>IF(COUNTIF('Healthy (TIAB)'!A767:A1661, B671) &gt; 0, "Yes", "No")</f>
        <v>No</v>
      </c>
    </row>
    <row r="672" spans="1:6" ht="32" x14ac:dyDescent="0.2">
      <c r="A672" s="8">
        <v>2002</v>
      </c>
      <c r="B672" s="8">
        <v>12127385</v>
      </c>
      <c r="C672" s="9">
        <f>HYPERLINK(_xlfn.CONCAT("https://pubmed.ncbi.nlm.nih.gov/",B672), B672)</f>
        <v>12127385</v>
      </c>
      <c r="D672" s="10" t="s">
        <v>1431</v>
      </c>
      <c r="E672" s="8" t="s">
        <v>1265</v>
      </c>
      <c r="F672" s="8" t="str">
        <f>IF(COUNTIF('Healthy (TIAB)'!A3:A897, B672) &gt; 0, "Yes", "No")</f>
        <v>No</v>
      </c>
    </row>
    <row r="673" spans="1:6" ht="32" x14ac:dyDescent="0.2">
      <c r="A673" s="8">
        <v>2002</v>
      </c>
      <c r="B673" s="8">
        <v>12351465</v>
      </c>
      <c r="C673" s="9">
        <f>HYPERLINK(_xlfn.CONCAT("https://pubmed.ncbi.nlm.nih.gov/",B673), B673)</f>
        <v>12351465</v>
      </c>
      <c r="D673" s="10" t="s">
        <v>95</v>
      </c>
      <c r="E673" s="8" t="s">
        <v>851</v>
      </c>
      <c r="F673" s="8" t="str">
        <f>IF(COUNTIF('Healthy (TIAB)'!A199:A1093, B673) &gt; 0, "Yes", "No")</f>
        <v>No</v>
      </c>
    </row>
    <row r="674" spans="1:6" ht="32" x14ac:dyDescent="0.2">
      <c r="A674" s="8">
        <v>2002</v>
      </c>
      <c r="B674" s="8">
        <v>12162948</v>
      </c>
      <c r="C674" s="9">
        <f>HYPERLINK(_xlfn.CONCAT("https://pubmed.ncbi.nlm.nih.gov/",B674), B674)</f>
        <v>12162948</v>
      </c>
      <c r="D674" s="10" t="s">
        <v>1432</v>
      </c>
      <c r="E674" s="8" t="s">
        <v>899</v>
      </c>
      <c r="F674" s="8" t="str">
        <f>IF(COUNTIF('Healthy (TIAB)'!A202:A1096, B674) &gt; 0, "Yes", "No")</f>
        <v>No</v>
      </c>
    </row>
    <row r="675" spans="1:6" ht="48" x14ac:dyDescent="0.2">
      <c r="A675" s="8">
        <v>2002</v>
      </c>
      <c r="B675" s="8">
        <v>12399272</v>
      </c>
      <c r="C675" s="9">
        <f>HYPERLINK(_xlfn.CONCAT("https://pubmed.ncbi.nlm.nih.gov/",B675), B675)</f>
        <v>12399272</v>
      </c>
      <c r="D675" s="10" t="s">
        <v>1433</v>
      </c>
      <c r="E675" s="8" t="s">
        <v>1434</v>
      </c>
      <c r="F675" s="8" t="str">
        <f>IF(COUNTIF('Healthy (TIAB)'!A204:A1098, B675) &gt; 0, "Yes", "No")</f>
        <v>No</v>
      </c>
    </row>
    <row r="676" spans="1:6" ht="32" x14ac:dyDescent="0.2">
      <c r="A676" s="8">
        <v>2002</v>
      </c>
      <c r="B676" s="8">
        <v>12062374</v>
      </c>
      <c r="C676" s="9">
        <f>HYPERLINK(_xlfn.CONCAT("https://pubmed.ncbi.nlm.nih.gov/",B676), B676)</f>
        <v>12062374</v>
      </c>
      <c r="D676" s="10" t="s">
        <v>1435</v>
      </c>
      <c r="E676" s="8" t="s">
        <v>1294</v>
      </c>
      <c r="F676" s="8" t="str">
        <f>IF(COUNTIF('Healthy (TIAB)'!A206:A1100, B676) &gt; 0, "Yes", "No")</f>
        <v>No</v>
      </c>
    </row>
    <row r="677" spans="1:6" ht="32" x14ac:dyDescent="0.2">
      <c r="A677" s="8">
        <v>2002</v>
      </c>
      <c r="B677" s="8">
        <v>12031825</v>
      </c>
      <c r="C677" s="9">
        <f>HYPERLINK(_xlfn.CONCAT("https://pubmed.ncbi.nlm.nih.gov/",B677), B677)</f>
        <v>12031825</v>
      </c>
      <c r="D677" s="10" t="s">
        <v>534</v>
      </c>
      <c r="E677" s="8" t="s">
        <v>897</v>
      </c>
      <c r="F677" s="8" t="str">
        <f>IF(COUNTIF('Healthy (TIAB)'!A214:A1108, B677) &gt; 0, "Yes", "No")</f>
        <v>Yes</v>
      </c>
    </row>
    <row r="678" spans="1:6" ht="32" x14ac:dyDescent="0.2">
      <c r="A678" s="8">
        <v>2002</v>
      </c>
      <c r="B678" s="8">
        <v>12059988</v>
      </c>
      <c r="C678" s="9">
        <f>HYPERLINK(_xlfn.CONCAT("https://pubmed.ncbi.nlm.nih.gov/",B678), B678)</f>
        <v>12059988</v>
      </c>
      <c r="D678" s="10" t="s">
        <v>1436</v>
      </c>
      <c r="E678" s="8" t="s">
        <v>887</v>
      </c>
      <c r="F678" s="8" t="str">
        <f>IF(COUNTIF('Healthy (TIAB)'!A366:A1260, B678) &gt; 0, "Yes", "No")</f>
        <v>No</v>
      </c>
    </row>
    <row r="679" spans="1:6" ht="32" x14ac:dyDescent="0.2">
      <c r="A679" s="8">
        <v>2002</v>
      </c>
      <c r="B679" s="8">
        <v>12145002</v>
      </c>
      <c r="C679" s="9">
        <f>HYPERLINK(_xlfn.CONCAT("https://pubmed.ncbi.nlm.nih.gov/",B679), B679)</f>
        <v>12145002</v>
      </c>
      <c r="D679" s="10" t="s">
        <v>1437</v>
      </c>
      <c r="E679" s="8" t="s">
        <v>1046</v>
      </c>
      <c r="F679" s="8" t="str">
        <f>IF(COUNTIF('Healthy (TIAB)'!A561:A1455, B679) &gt; 0, "Yes", "No")</f>
        <v>No</v>
      </c>
    </row>
    <row r="680" spans="1:6" ht="32" x14ac:dyDescent="0.2">
      <c r="A680" s="8">
        <v>2002</v>
      </c>
      <c r="B680" s="8">
        <v>12484504</v>
      </c>
      <c r="C680" s="9">
        <f>HYPERLINK(_xlfn.CONCAT("https://pubmed.ncbi.nlm.nih.gov/",B680), B680)</f>
        <v>12484504</v>
      </c>
      <c r="D680" s="10" t="s">
        <v>1679</v>
      </c>
      <c r="E680" s="8" t="s">
        <v>856</v>
      </c>
      <c r="F680" s="8" t="str">
        <f>IF(COUNTIF('Healthy (TIAB)'!A596:A1490, B680) &gt; 0, "Yes", "No")</f>
        <v>No</v>
      </c>
    </row>
    <row r="681" spans="1:6" ht="32" x14ac:dyDescent="0.2">
      <c r="A681" s="8">
        <v>2002</v>
      </c>
      <c r="B681" s="8">
        <v>12010583</v>
      </c>
      <c r="C681" s="9">
        <f>HYPERLINK(_xlfn.CONCAT("https://pubmed.ncbi.nlm.nih.gov/",B681), B681)</f>
        <v>12010583</v>
      </c>
      <c r="D681" s="10" t="s">
        <v>1438</v>
      </c>
      <c r="E681" s="8" t="s">
        <v>845</v>
      </c>
      <c r="F681" s="8" t="str">
        <f>IF(COUNTIF('Healthy (TIAB)'!A622:A1516, B681) &gt; 0, "Yes", "No")</f>
        <v>No</v>
      </c>
    </row>
    <row r="682" spans="1:6" ht="32" x14ac:dyDescent="0.2">
      <c r="A682" s="8">
        <v>2002</v>
      </c>
      <c r="B682" s="8">
        <v>11864853</v>
      </c>
      <c r="C682" s="9">
        <f>HYPERLINK(_xlfn.CONCAT("https://pubmed.ncbi.nlm.nih.gov/",B682), B682)</f>
        <v>11864853</v>
      </c>
      <c r="D682" s="10" t="s">
        <v>1439</v>
      </c>
      <c r="E682" s="8" t="s">
        <v>1242</v>
      </c>
      <c r="F682" s="8" t="str">
        <f>IF(COUNTIF('Healthy (TIAB)'!A629:A1523, B682) &gt; 0, "Yes", "No")</f>
        <v>No</v>
      </c>
    </row>
    <row r="683" spans="1:6" ht="32" x14ac:dyDescent="0.2">
      <c r="A683" s="8">
        <v>2002</v>
      </c>
      <c r="B683" s="8">
        <v>12449445</v>
      </c>
      <c r="C683" s="9">
        <f>HYPERLINK(_xlfn.CONCAT("https://pubmed.ncbi.nlm.nih.gov/",B683), B683)</f>
        <v>12449445</v>
      </c>
      <c r="D683" s="10" t="s">
        <v>1440</v>
      </c>
      <c r="E683" s="8" t="s">
        <v>856</v>
      </c>
      <c r="F683" s="8" t="str">
        <f>IF(COUNTIF('Healthy (TIAB)'!A642:A1536, B683) &gt; 0, "Yes", "No")</f>
        <v>No</v>
      </c>
    </row>
    <row r="684" spans="1:6" ht="32" x14ac:dyDescent="0.2">
      <c r="A684" s="8">
        <v>2002</v>
      </c>
      <c r="B684" s="8">
        <v>11884017</v>
      </c>
      <c r="C684" s="9">
        <f>HYPERLINK(_xlfn.CONCAT("https://pubmed.ncbi.nlm.nih.gov/",B684), B684)</f>
        <v>11884017</v>
      </c>
      <c r="D684" s="10" t="s">
        <v>1441</v>
      </c>
      <c r="E684" s="8" t="s">
        <v>845</v>
      </c>
      <c r="F684" s="8" t="str">
        <f>IF(COUNTIF('Healthy (TIAB)'!A777:A1671, B684) &gt; 0, "Yes", "No")</f>
        <v>No</v>
      </c>
    </row>
    <row r="685" spans="1:6" ht="32" x14ac:dyDescent="0.2">
      <c r="A685" s="8">
        <v>2001</v>
      </c>
      <c r="B685" s="8">
        <v>11593093</v>
      </c>
      <c r="C685" s="9">
        <f>HYPERLINK(_xlfn.CONCAT("https://pubmed.ncbi.nlm.nih.gov/",B685), B685)</f>
        <v>11593093</v>
      </c>
      <c r="D685" s="10" t="s">
        <v>1442</v>
      </c>
      <c r="E685" s="8" t="s">
        <v>1302</v>
      </c>
      <c r="F685" s="8" t="str">
        <f>IF(COUNTIF('Healthy (TIAB)'!A208:A1102, B685) &gt; 0, "Yes", "No")</f>
        <v>No</v>
      </c>
    </row>
    <row r="686" spans="1:6" ht="48" x14ac:dyDescent="0.2">
      <c r="A686" s="8">
        <v>2001</v>
      </c>
      <c r="B686" s="8">
        <v>11303007</v>
      </c>
      <c r="C686" s="9">
        <f>HYPERLINK(_xlfn.CONCAT("https://pubmed.ncbi.nlm.nih.gov/",B686), B686)</f>
        <v>11303007</v>
      </c>
      <c r="D686" s="10" t="s">
        <v>1443</v>
      </c>
      <c r="E686" s="8" t="s">
        <v>951</v>
      </c>
      <c r="F686" s="8" t="str">
        <f>IF(COUNTIF('Healthy (TIAB)'!A221:A1115, B686) &gt; 0, "Yes", "No")</f>
        <v>No</v>
      </c>
    </row>
    <row r="687" spans="1:6" ht="32" x14ac:dyDescent="0.2">
      <c r="A687" s="8">
        <v>2001</v>
      </c>
      <c r="B687" s="8">
        <v>11207085</v>
      </c>
      <c r="C687" s="9">
        <f>HYPERLINK(_xlfn.CONCAT("https://pubmed.ncbi.nlm.nih.gov/",B687), B687)</f>
        <v>11207085</v>
      </c>
      <c r="D687" s="10" t="s">
        <v>1444</v>
      </c>
      <c r="E687" s="8" t="s">
        <v>848</v>
      </c>
      <c r="F687" s="8" t="str">
        <f>IF(COUNTIF('Healthy (TIAB)'!A224:A1118, B687) &gt; 0, "Yes", "No")</f>
        <v>No</v>
      </c>
    </row>
    <row r="688" spans="1:6" ht="32" x14ac:dyDescent="0.2">
      <c r="A688" s="8">
        <v>2001</v>
      </c>
      <c r="B688" s="8">
        <v>11451717</v>
      </c>
      <c r="C688" s="9">
        <f>HYPERLINK(_xlfn.CONCAT("https://pubmed.ncbi.nlm.nih.gov/",B688), B688)</f>
        <v>11451717</v>
      </c>
      <c r="D688" s="10" t="s">
        <v>1642</v>
      </c>
      <c r="E688" s="8" t="s">
        <v>873</v>
      </c>
      <c r="F688" s="8" t="str">
        <f>IF(COUNTIF('Healthy (TIAB)'!A247:A1141, B688) &gt; 0, "Yes", "No")</f>
        <v>No</v>
      </c>
    </row>
    <row r="689" spans="1:6" ht="32" x14ac:dyDescent="0.2">
      <c r="A689" s="8">
        <v>2001</v>
      </c>
      <c r="B689" s="8">
        <v>11427212</v>
      </c>
      <c r="C689" s="9">
        <f>HYPERLINK(_xlfn.CONCAT("https://pubmed.ncbi.nlm.nih.gov/",B689), B689)</f>
        <v>11427212</v>
      </c>
      <c r="D689" s="10" t="s">
        <v>1656</v>
      </c>
      <c r="E689" s="8" t="s">
        <v>851</v>
      </c>
      <c r="F689" s="8" t="str">
        <f>IF(COUNTIF('Healthy (TIAB)'!A363:A1257, B689) &gt; 0, "Yes", "No")</f>
        <v>No</v>
      </c>
    </row>
    <row r="690" spans="1:6" ht="32" x14ac:dyDescent="0.2">
      <c r="A690" s="8">
        <v>2001</v>
      </c>
      <c r="B690" s="8">
        <v>11464041</v>
      </c>
      <c r="C690" s="9">
        <f>HYPERLINK(_xlfn.CONCAT("https://pubmed.ncbi.nlm.nih.gov/",B690), B690)</f>
        <v>11464041</v>
      </c>
      <c r="D690" s="10" t="s">
        <v>1662</v>
      </c>
      <c r="E690" s="8" t="s">
        <v>926</v>
      </c>
      <c r="F690" s="8" t="str">
        <f>IF(COUNTIF('Healthy (TIAB)'!A426:A1320, B690) &gt; 0, "Yes", "No")</f>
        <v>No</v>
      </c>
    </row>
    <row r="691" spans="1:6" ht="32" x14ac:dyDescent="0.2">
      <c r="A691" s="8">
        <v>2001</v>
      </c>
      <c r="B691" s="8">
        <v>11566642</v>
      </c>
      <c r="C691" s="9">
        <f>HYPERLINK(_xlfn.CONCAT("https://pubmed.ncbi.nlm.nih.gov/",B691), B691)</f>
        <v>11566642</v>
      </c>
      <c r="D691" s="10" t="s">
        <v>1445</v>
      </c>
      <c r="E691" s="8" t="s">
        <v>851</v>
      </c>
      <c r="F691" s="8" t="str">
        <f>IF(COUNTIF('Healthy (TIAB)'!A434:A1328, B691) &gt; 0, "Yes", "No")</f>
        <v>No</v>
      </c>
    </row>
    <row r="692" spans="1:6" ht="32" x14ac:dyDescent="0.2">
      <c r="A692" s="8">
        <v>2001</v>
      </c>
      <c r="B692" s="8">
        <v>11675948</v>
      </c>
      <c r="C692" s="9">
        <f>HYPERLINK(_xlfn.CONCAT("https://pubmed.ncbi.nlm.nih.gov/",B692), B692)</f>
        <v>11675948</v>
      </c>
      <c r="D692" s="10" t="s">
        <v>1675</v>
      </c>
      <c r="E692" s="8" t="s">
        <v>851</v>
      </c>
      <c r="F692" s="8" t="str">
        <f>IF(COUNTIF('Healthy (TIAB)'!A566:A1460, B692) &gt; 0, "Yes", "No")</f>
        <v>No</v>
      </c>
    </row>
    <row r="693" spans="1:6" ht="16" x14ac:dyDescent="0.2">
      <c r="A693" s="8">
        <v>2001</v>
      </c>
      <c r="B693" s="8">
        <v>11428220</v>
      </c>
      <c r="C693" s="9">
        <f>HYPERLINK(_xlfn.CONCAT("https://pubmed.ncbi.nlm.nih.gov/",B693), B693)</f>
        <v>11428220</v>
      </c>
      <c r="D693" s="10" t="s">
        <v>94</v>
      </c>
      <c r="E693" s="8" t="s">
        <v>1025</v>
      </c>
      <c r="F693" s="8" t="str">
        <f>IF(COUNTIF('Healthy (TIAB)'!A616:A1510, B693) &gt; 0, "Yes", "No")</f>
        <v>No</v>
      </c>
    </row>
    <row r="694" spans="1:6" ht="32" x14ac:dyDescent="0.2">
      <c r="A694" s="8">
        <v>2001</v>
      </c>
      <c r="B694" s="8">
        <v>11518200</v>
      </c>
      <c r="C694" s="9">
        <f>HYPERLINK(_xlfn.CONCAT("https://pubmed.ncbi.nlm.nih.gov/",B694), B694)</f>
        <v>11518200</v>
      </c>
      <c r="D694" s="10" t="s">
        <v>340</v>
      </c>
      <c r="E694" s="8" t="s">
        <v>1034</v>
      </c>
      <c r="F694" s="8" t="str">
        <f>IF(COUNTIF('Healthy (TIAB)'!A623:A1517, B694) &gt; 0, "Yes", "No")</f>
        <v>No</v>
      </c>
    </row>
    <row r="695" spans="1:6" ht="32" x14ac:dyDescent="0.2">
      <c r="A695" s="8">
        <v>2001</v>
      </c>
      <c r="B695" s="8">
        <v>11474227</v>
      </c>
      <c r="C695" s="9">
        <f>HYPERLINK(_xlfn.CONCAT("https://pubmed.ncbi.nlm.nih.gov/",B695), B695)</f>
        <v>11474227</v>
      </c>
      <c r="D695" s="10" t="s">
        <v>1446</v>
      </c>
      <c r="E695" s="8" t="s">
        <v>850</v>
      </c>
      <c r="F695" s="8" t="str">
        <f>IF(COUNTIF('Healthy (TIAB)'!A786:A1680, B695) &gt; 0, "Yes", "No")</f>
        <v>No</v>
      </c>
    </row>
    <row r="696" spans="1:6" ht="32" x14ac:dyDescent="0.2">
      <c r="A696" s="8">
        <v>2001</v>
      </c>
      <c r="B696" s="8">
        <v>11274240</v>
      </c>
      <c r="C696" s="9">
        <f>HYPERLINK(_xlfn.CONCAT("https://pubmed.ncbi.nlm.nih.gov/",B696), B696)</f>
        <v>11274240</v>
      </c>
      <c r="D696" s="10" t="s">
        <v>1447</v>
      </c>
      <c r="E696" s="8" t="s">
        <v>1448</v>
      </c>
      <c r="F696" s="8" t="str">
        <f>IF(COUNTIF('Healthy (TIAB)'!A795:A1689, B696) &gt; 0, "Yes", "No")</f>
        <v>No</v>
      </c>
    </row>
    <row r="697" spans="1:6" ht="32" x14ac:dyDescent="0.2">
      <c r="A697" s="8">
        <v>2000</v>
      </c>
      <c r="B697" s="8">
        <v>10982541</v>
      </c>
      <c r="C697" s="9">
        <f>HYPERLINK(_xlfn.CONCAT("https://pubmed.ncbi.nlm.nih.gov/",B697), B697)</f>
        <v>10982541</v>
      </c>
      <c r="D697" s="10" t="s">
        <v>1449</v>
      </c>
      <c r="E697" s="8" t="s">
        <v>887</v>
      </c>
      <c r="F697" s="8" t="str">
        <f>IF(COUNTIF('Healthy (TIAB)'!A228:A1122, B697) &gt; 0, "Yes", "No")</f>
        <v>No</v>
      </c>
    </row>
    <row r="698" spans="1:6" ht="48" x14ac:dyDescent="0.2">
      <c r="A698" s="8">
        <v>2000</v>
      </c>
      <c r="B698" s="8">
        <v>10919932</v>
      </c>
      <c r="C698" s="9">
        <f>HYPERLINK(_xlfn.CONCAT("https://pubmed.ncbi.nlm.nih.gov/",B698), B698)</f>
        <v>10919932</v>
      </c>
      <c r="D698" s="10" t="s">
        <v>1450</v>
      </c>
      <c r="E698" s="8" t="s">
        <v>897</v>
      </c>
      <c r="F698" s="8" t="str">
        <f>IF(COUNTIF('Healthy (TIAB)'!A238:A1132, B698) &gt; 0, "Yes", "No")</f>
        <v>No</v>
      </c>
    </row>
    <row r="699" spans="1:6" ht="32" x14ac:dyDescent="0.2">
      <c r="A699" s="8">
        <v>2000</v>
      </c>
      <c r="B699" s="8">
        <v>10657575</v>
      </c>
      <c r="C699" s="9">
        <f>HYPERLINK(_xlfn.CONCAT("https://pubmed.ncbi.nlm.nih.gov/",B699), B699)</f>
        <v>10657575</v>
      </c>
      <c r="D699" s="10" t="s">
        <v>1451</v>
      </c>
      <c r="E699" s="8" t="s">
        <v>1328</v>
      </c>
      <c r="F699" s="8" t="str">
        <f>IF(COUNTIF('Healthy (TIAB)'!A246:A1140, B699) &gt; 0, "Yes", "No")</f>
        <v>No</v>
      </c>
    </row>
    <row r="700" spans="1:6" ht="48" x14ac:dyDescent="0.2">
      <c r="A700" s="8">
        <v>2000</v>
      </c>
      <c r="B700" s="8">
        <v>10799369</v>
      </c>
      <c r="C700" s="9">
        <f>HYPERLINK(_xlfn.CONCAT("https://pubmed.ncbi.nlm.nih.gov/",B700), B700)</f>
        <v>10799369</v>
      </c>
      <c r="D700" s="10" t="s">
        <v>1452</v>
      </c>
      <c r="E700" s="8" t="s">
        <v>887</v>
      </c>
      <c r="F700" s="8" t="str">
        <f>IF(COUNTIF('Healthy (TIAB)'!A262:A1156, B700) &gt; 0, "Yes", "No")</f>
        <v>No</v>
      </c>
    </row>
    <row r="701" spans="1:6" ht="32" x14ac:dyDescent="0.2">
      <c r="A701" s="8">
        <v>2000</v>
      </c>
      <c r="B701" s="8">
        <v>10634827</v>
      </c>
      <c r="C701" s="9">
        <f>HYPERLINK(_xlfn.CONCAT("https://pubmed.ncbi.nlm.nih.gov/",B701), B701)</f>
        <v>10634827</v>
      </c>
      <c r="D701" s="10" t="s">
        <v>1649</v>
      </c>
      <c r="E701" s="8" t="s">
        <v>1025</v>
      </c>
      <c r="F701" s="8" t="str">
        <f>IF(COUNTIF('Healthy (TIAB)'!A271:A1165, B701) &gt; 0, "Yes", "No")</f>
        <v>No</v>
      </c>
    </row>
    <row r="702" spans="1:6" ht="48" x14ac:dyDescent="0.2">
      <c r="A702" s="8">
        <v>2000</v>
      </c>
      <c r="B702" s="8">
        <v>11058707</v>
      </c>
      <c r="C702" s="9">
        <f>HYPERLINK(_xlfn.CONCAT("https://pubmed.ncbi.nlm.nih.gov/",B702), B702)</f>
        <v>11058707</v>
      </c>
      <c r="D702" s="10" t="s">
        <v>1453</v>
      </c>
      <c r="E702" s="8" t="s">
        <v>845</v>
      </c>
      <c r="F702" s="8" t="str">
        <f>IF(COUNTIF('Healthy (TIAB)'!A317:A1211, B702) &gt; 0, "Yes", "No")</f>
        <v>No</v>
      </c>
    </row>
    <row r="703" spans="1:6" ht="16" x14ac:dyDescent="0.2">
      <c r="A703" s="8">
        <v>2000</v>
      </c>
      <c r="B703" s="8">
        <v>10745280</v>
      </c>
      <c r="C703" s="9">
        <f>HYPERLINK(_xlfn.CONCAT("https://pubmed.ncbi.nlm.nih.gov/",B703), B703)</f>
        <v>10745280</v>
      </c>
      <c r="D703" s="10" t="s">
        <v>88</v>
      </c>
      <c r="E703" s="8" t="s">
        <v>851</v>
      </c>
      <c r="F703" s="8" t="str">
        <f>IF(COUNTIF('Healthy (TIAB)'!A330:A1224, B703) &gt; 0, "Yes", "No")</f>
        <v>No</v>
      </c>
    </row>
    <row r="704" spans="1:6" ht="32" x14ac:dyDescent="0.2">
      <c r="A704" s="8">
        <v>2000</v>
      </c>
      <c r="B704" s="8">
        <v>10676668</v>
      </c>
      <c r="C704" s="9">
        <f>HYPERLINK(_xlfn.CONCAT("https://pubmed.ncbi.nlm.nih.gov/",B704), B704)</f>
        <v>10676668</v>
      </c>
      <c r="D704" s="10" t="s">
        <v>1454</v>
      </c>
      <c r="E704" s="8" t="s">
        <v>869</v>
      </c>
      <c r="F704" s="8" t="str">
        <f>IF(COUNTIF('Healthy (TIAB)'!A480:A1374, B704) &gt; 0, "Yes", "No")</f>
        <v>No</v>
      </c>
    </row>
    <row r="705" spans="1:6" ht="32" x14ac:dyDescent="0.2">
      <c r="A705" s="8">
        <v>2000</v>
      </c>
      <c r="B705" s="8">
        <v>10938022</v>
      </c>
      <c r="C705" s="9">
        <f>HYPERLINK(_xlfn.CONCAT("https://pubmed.ncbi.nlm.nih.gov/",B705), B705)</f>
        <v>10938022</v>
      </c>
      <c r="D705" s="10" t="s">
        <v>1455</v>
      </c>
      <c r="E705" s="8" t="s">
        <v>887</v>
      </c>
      <c r="F705" s="8" t="str">
        <f>IF(COUNTIF('Healthy (TIAB)'!A498:A1392, B705) &gt; 0, "Yes", "No")</f>
        <v>No</v>
      </c>
    </row>
    <row r="706" spans="1:6" ht="16" x14ac:dyDescent="0.2">
      <c r="A706" s="8">
        <v>2000</v>
      </c>
      <c r="B706" s="8">
        <v>11134724</v>
      </c>
      <c r="C706" s="9">
        <f>HYPERLINK(_xlfn.CONCAT("https://pubmed.ncbi.nlm.nih.gov/",B706), B706)</f>
        <v>11134724</v>
      </c>
      <c r="D706" s="10" t="s">
        <v>1456</v>
      </c>
      <c r="E706" s="8" t="s">
        <v>848</v>
      </c>
      <c r="F706" s="8" t="str">
        <f>IF(COUNTIF('Healthy (TIAB)'!A544:A1438, B706) &gt; 0, "Yes", "No")</f>
        <v>No</v>
      </c>
    </row>
    <row r="707" spans="1:6" ht="32" x14ac:dyDescent="0.2">
      <c r="A707" s="8">
        <v>2000</v>
      </c>
      <c r="B707" s="8">
        <v>10872901</v>
      </c>
      <c r="C707" s="9">
        <f>HYPERLINK(_xlfn.CONCAT("https://pubmed.ncbi.nlm.nih.gov/",B707), B707)</f>
        <v>10872901</v>
      </c>
      <c r="D707" s="10" t="s">
        <v>1457</v>
      </c>
      <c r="E707" s="8" t="s">
        <v>851</v>
      </c>
      <c r="F707" s="8" t="str">
        <f>IF(COUNTIF('Healthy (TIAB)'!A628:A1522, B707) &gt; 0, "Yes", "No")</f>
        <v>No</v>
      </c>
    </row>
    <row r="708" spans="1:6" ht="32" x14ac:dyDescent="0.2">
      <c r="A708" s="8">
        <v>2000</v>
      </c>
      <c r="B708" s="8">
        <v>11004352</v>
      </c>
      <c r="C708" s="9">
        <f>HYPERLINK(_xlfn.CONCAT("https://pubmed.ncbi.nlm.nih.gov/",B708), B708)</f>
        <v>11004352</v>
      </c>
      <c r="D708" s="10" t="s">
        <v>1458</v>
      </c>
      <c r="E708" s="8" t="s">
        <v>951</v>
      </c>
      <c r="F708" s="8" t="str">
        <f>IF(COUNTIF('Healthy (TIAB)'!A722:A1616, B708) &gt; 0, "Yes", "No")</f>
        <v>No</v>
      </c>
    </row>
    <row r="709" spans="1:6" ht="32" x14ac:dyDescent="0.2">
      <c r="A709" s="8">
        <v>2000</v>
      </c>
      <c r="B709" s="8">
        <v>10617943</v>
      </c>
      <c r="C709" s="9">
        <f>HYPERLINK(_xlfn.CONCAT("https://pubmed.ncbi.nlm.nih.gov/",B709), B709)</f>
        <v>10617943</v>
      </c>
      <c r="D709" s="10" t="s">
        <v>1459</v>
      </c>
      <c r="E709" s="8" t="s">
        <v>899</v>
      </c>
      <c r="F709" s="8" t="str">
        <f>IF(COUNTIF('Healthy (TIAB)'!A768:A1662, B709) &gt; 0, "Yes", "No")</f>
        <v>No</v>
      </c>
    </row>
    <row r="710" spans="1:6" ht="48" x14ac:dyDescent="0.2">
      <c r="A710" s="8">
        <v>2000</v>
      </c>
      <c r="B710" s="8">
        <v>10731497</v>
      </c>
      <c r="C710" s="9">
        <f>HYPERLINK(_xlfn.CONCAT("https://pubmed.ncbi.nlm.nih.gov/",B710), B710)</f>
        <v>10731497</v>
      </c>
      <c r="D710" s="10" t="s">
        <v>1460</v>
      </c>
      <c r="E710" s="8" t="s">
        <v>887</v>
      </c>
      <c r="F710" s="8" t="str">
        <f>IF(COUNTIF('Healthy (TIAB)'!A770:A1664, B710) &gt; 0, "Yes", "No")</f>
        <v>No</v>
      </c>
    </row>
    <row r="711" spans="1:6" ht="16" x14ac:dyDescent="0.2">
      <c r="A711" s="8">
        <v>2000</v>
      </c>
      <c r="B711" s="8">
        <v>11070146</v>
      </c>
      <c r="C711" s="9">
        <f>HYPERLINK(_xlfn.CONCAT("https://pubmed.ncbi.nlm.nih.gov/",B711), B711)</f>
        <v>11070146</v>
      </c>
      <c r="D711" s="10" t="s">
        <v>1461</v>
      </c>
      <c r="E711" s="8" t="s">
        <v>966</v>
      </c>
      <c r="F711" s="8" t="str">
        <f>IF(COUNTIF('Healthy (TIAB)'!A794:A1688, B711) &gt; 0, "Yes", "No")</f>
        <v>No</v>
      </c>
    </row>
    <row r="712" spans="1:6" ht="16" x14ac:dyDescent="0.2">
      <c r="A712" s="8">
        <v>2000</v>
      </c>
      <c r="B712" s="8">
        <v>10987373</v>
      </c>
      <c r="C712" s="9">
        <f>HYPERLINK(_xlfn.CONCAT("https://pubmed.ncbi.nlm.nih.gov/",B712), B712)</f>
        <v>10987373</v>
      </c>
      <c r="D712" s="10" t="s">
        <v>1462</v>
      </c>
      <c r="E712" s="8" t="s">
        <v>873</v>
      </c>
      <c r="F712" s="8" t="str">
        <f>IF(COUNTIF('Healthy (TIAB)'!A796:A1690, B712) &gt; 0, "Yes", "No")</f>
        <v>No</v>
      </c>
    </row>
    <row r="713" spans="1:6" ht="32" x14ac:dyDescent="0.2">
      <c r="A713" s="8">
        <v>1999</v>
      </c>
      <c r="B713" s="8">
        <v>15539283</v>
      </c>
      <c r="C713" s="9">
        <f>HYPERLINK(_xlfn.CONCAT("https://pubmed.ncbi.nlm.nih.gov/",B713), B713)</f>
        <v>15539283</v>
      </c>
      <c r="D713" s="10" t="s">
        <v>1463</v>
      </c>
      <c r="E713" s="8" t="s">
        <v>899</v>
      </c>
      <c r="F713" s="8" t="str">
        <f>IF(COUNTIF('Healthy (TIAB)'!A164:A1058, B713) &gt; 0, "Yes", "No")</f>
        <v>No</v>
      </c>
    </row>
    <row r="714" spans="1:6" ht="32" x14ac:dyDescent="0.2">
      <c r="A714" s="8">
        <v>1999</v>
      </c>
      <c r="B714" s="8">
        <v>10189324</v>
      </c>
      <c r="C714" s="9">
        <f>HYPERLINK(_xlfn.CONCAT("https://pubmed.ncbi.nlm.nih.gov/",B714), B714)</f>
        <v>10189324</v>
      </c>
      <c r="D714" s="10" t="s">
        <v>1464</v>
      </c>
      <c r="E714" s="8" t="s">
        <v>1294</v>
      </c>
      <c r="F714" s="8" t="str">
        <f>IF(COUNTIF('Healthy (TIAB)'!A242:A1136, B714) &gt; 0, "Yes", "No")</f>
        <v>No</v>
      </c>
    </row>
    <row r="715" spans="1:6" ht="32" x14ac:dyDescent="0.2">
      <c r="A715" s="8">
        <v>1999</v>
      </c>
      <c r="B715" s="8">
        <v>10334433</v>
      </c>
      <c r="C715" s="9">
        <f>HYPERLINK(_xlfn.CONCAT("https://pubmed.ncbi.nlm.nih.gov/",B715), B715)</f>
        <v>10334433</v>
      </c>
      <c r="D715" s="10" t="s">
        <v>1641</v>
      </c>
      <c r="E715" s="8" t="s">
        <v>853</v>
      </c>
      <c r="F715" s="8" t="str">
        <f>IF(COUNTIF('Healthy (TIAB)'!A245:A1139, B715) &gt; 0, "Yes", "No")</f>
        <v>No</v>
      </c>
    </row>
    <row r="716" spans="1:6" ht="32" x14ac:dyDescent="0.2">
      <c r="A716" s="8">
        <v>1999</v>
      </c>
      <c r="B716" s="8">
        <v>10397685</v>
      </c>
      <c r="C716" s="9">
        <f>HYPERLINK(_xlfn.CONCAT("https://pubmed.ncbi.nlm.nih.gov/",B716), B716)</f>
        <v>10397685</v>
      </c>
      <c r="D716" s="10" t="s">
        <v>1643</v>
      </c>
      <c r="E716" s="8" t="s">
        <v>1707</v>
      </c>
      <c r="F716" s="8" t="str">
        <f>IF(COUNTIF('Healthy (TIAB)'!A249:A1143, B716) &gt; 0, "Yes", "No")</f>
        <v>No</v>
      </c>
    </row>
    <row r="717" spans="1:6" ht="48" x14ac:dyDescent="0.2">
      <c r="A717" s="8">
        <v>1999</v>
      </c>
      <c r="B717" s="8">
        <v>10218735</v>
      </c>
      <c r="C717" s="9">
        <f>HYPERLINK(_xlfn.CONCAT("https://pubmed.ncbi.nlm.nih.gov/",B717), B717)</f>
        <v>10218735</v>
      </c>
      <c r="D717" s="10" t="s">
        <v>1644</v>
      </c>
      <c r="E717" s="8" t="s">
        <v>887</v>
      </c>
      <c r="F717" s="8" t="str">
        <f>IF(COUNTIF('Healthy (TIAB)'!A251:A1145, B717) &gt; 0, "Yes", "No")</f>
        <v>No</v>
      </c>
    </row>
    <row r="718" spans="1:6" ht="32" x14ac:dyDescent="0.2">
      <c r="A718" s="8">
        <v>1999</v>
      </c>
      <c r="B718" s="8">
        <v>10479194</v>
      </c>
      <c r="C718" s="9">
        <f>HYPERLINK(_xlfn.CONCAT("https://pubmed.ncbi.nlm.nih.gov/",B718), B718)</f>
        <v>10479194</v>
      </c>
      <c r="D718" s="10" t="s">
        <v>531</v>
      </c>
      <c r="E718" s="8" t="s">
        <v>845</v>
      </c>
      <c r="F718" s="8" t="str">
        <f>IF(COUNTIF('Healthy (TIAB)'!A255:A1149, B718) &gt; 0, "Yes", "No")</f>
        <v>Yes</v>
      </c>
    </row>
    <row r="719" spans="1:6" ht="32" x14ac:dyDescent="0.2">
      <c r="A719" s="8">
        <v>1999</v>
      </c>
      <c r="B719" s="8">
        <v>10356659</v>
      </c>
      <c r="C719" s="9">
        <f>HYPERLINK(_xlfn.CONCAT("https://pubmed.ncbi.nlm.nih.gov/",B719), B719)</f>
        <v>10356659</v>
      </c>
      <c r="D719" s="10" t="s">
        <v>1648</v>
      </c>
      <c r="E719" s="8" t="s">
        <v>856</v>
      </c>
      <c r="F719" s="8" t="str">
        <f>IF(COUNTIF('Healthy (TIAB)'!A261:A1155, B719) &gt; 0, "Yes", "No")</f>
        <v>No</v>
      </c>
    </row>
    <row r="720" spans="1:6" ht="48" x14ac:dyDescent="0.2">
      <c r="A720" s="8">
        <v>1999</v>
      </c>
      <c r="B720" s="8">
        <v>10356076</v>
      </c>
      <c r="C720" s="9">
        <f>HYPERLINK(_xlfn.CONCAT("https://pubmed.ncbi.nlm.nih.gov/",B720), B720)</f>
        <v>10356076</v>
      </c>
      <c r="D720" s="10" t="s">
        <v>1715</v>
      </c>
      <c r="E720" s="8" t="s">
        <v>887</v>
      </c>
      <c r="F720" s="8" t="str">
        <f>IF(COUNTIF('Healthy (TIAB)'!A264:A1158, B720) &gt; 0, "Yes", "No")</f>
        <v>No</v>
      </c>
    </row>
    <row r="721" spans="1:6" ht="32" x14ac:dyDescent="0.2">
      <c r="A721" s="8">
        <v>1999</v>
      </c>
      <c r="B721" s="8">
        <v>10539741</v>
      </c>
      <c r="C721" s="9">
        <f>HYPERLINK(_xlfn.CONCAT("https://pubmed.ncbi.nlm.nih.gov/",B721), B721)</f>
        <v>10539741</v>
      </c>
      <c r="D721" s="10" t="s">
        <v>1465</v>
      </c>
      <c r="E721" s="8" t="s">
        <v>893</v>
      </c>
      <c r="F721" s="8" t="str">
        <f>IF(COUNTIF('Healthy (TIAB)'!A314:A1208, B721) &gt; 0, "Yes", "No")</f>
        <v>No</v>
      </c>
    </row>
    <row r="722" spans="1:6" ht="48" x14ac:dyDescent="0.2">
      <c r="A722" s="8">
        <v>1999</v>
      </c>
      <c r="B722" s="8">
        <v>15539255</v>
      </c>
      <c r="C722" s="9">
        <f>HYPERLINK(_xlfn.CONCAT("https://pubmed.ncbi.nlm.nih.gov/",B722), B722)</f>
        <v>15539255</v>
      </c>
      <c r="D722" s="10" t="s">
        <v>1466</v>
      </c>
      <c r="E722" s="8" t="s">
        <v>1467</v>
      </c>
      <c r="F722" s="8" t="str">
        <f>IF(COUNTIF('Healthy (TIAB)'!A325:A1219, B722) &gt; 0, "Yes", "No")</f>
        <v>No</v>
      </c>
    </row>
    <row r="723" spans="1:6" ht="32" x14ac:dyDescent="0.2">
      <c r="A723" s="8">
        <v>1999</v>
      </c>
      <c r="B723" s="8">
        <v>10532692</v>
      </c>
      <c r="C723" s="9">
        <f>HYPERLINK(_xlfn.CONCAT("https://pubmed.ncbi.nlm.nih.gov/",B723), B723)</f>
        <v>10532692</v>
      </c>
      <c r="D723" s="10" t="s">
        <v>1468</v>
      </c>
      <c r="E723" s="8" t="s">
        <v>853</v>
      </c>
      <c r="F723" s="8" t="str">
        <f>IF(COUNTIF('Healthy (TIAB)'!A361:A1255, B723) &gt; 0, "Yes", "No")</f>
        <v>No</v>
      </c>
    </row>
    <row r="724" spans="1:6" ht="48" x14ac:dyDescent="0.2">
      <c r="A724" s="8">
        <v>1999</v>
      </c>
      <c r="B724" s="8">
        <v>10451477</v>
      </c>
      <c r="C724" s="9">
        <f>HYPERLINK(_xlfn.CONCAT("https://pubmed.ncbi.nlm.nih.gov/",B724), B724)</f>
        <v>10451477</v>
      </c>
      <c r="D724" s="10" t="s">
        <v>1469</v>
      </c>
      <c r="E724" s="8" t="s">
        <v>856</v>
      </c>
      <c r="F724" s="8" t="str">
        <f>IF(COUNTIF('Healthy (TIAB)'!A405:A1299, B724) &gt; 0, "Yes", "No")</f>
        <v>No</v>
      </c>
    </row>
    <row r="725" spans="1:6" ht="32" x14ac:dyDescent="0.2">
      <c r="A725" s="8">
        <v>1999</v>
      </c>
      <c r="B725" s="8">
        <v>10505695</v>
      </c>
      <c r="C725" s="9">
        <f>HYPERLINK(_xlfn.CONCAT("https://pubmed.ncbi.nlm.nih.gov/",B725), B725)</f>
        <v>10505695</v>
      </c>
      <c r="D725" s="10" t="s">
        <v>1470</v>
      </c>
      <c r="E725" s="8" t="s">
        <v>853</v>
      </c>
      <c r="F725" s="8" t="str">
        <f>IF(COUNTIF('Healthy (TIAB)'!A425:A1319, B725) &gt; 0, "Yes", "No")</f>
        <v>No</v>
      </c>
    </row>
    <row r="726" spans="1:6" ht="48" x14ac:dyDescent="0.2">
      <c r="A726" s="8">
        <v>1999</v>
      </c>
      <c r="B726" s="8">
        <v>10655954</v>
      </c>
      <c r="C726" s="9">
        <f>HYPERLINK(_xlfn.CONCAT("https://pubmed.ncbi.nlm.nih.gov/",B726), B726)</f>
        <v>10655954</v>
      </c>
      <c r="D726" s="10" t="s">
        <v>86</v>
      </c>
      <c r="E726" s="8" t="s">
        <v>856</v>
      </c>
      <c r="F726" s="8" t="str">
        <f>IF(COUNTIF('Healthy (TIAB)'!A500:A1394, B726) &gt; 0, "Yes", "No")</f>
        <v>No</v>
      </c>
    </row>
    <row r="727" spans="1:6" ht="16" x14ac:dyDescent="0.2">
      <c r="A727" s="8">
        <v>1999</v>
      </c>
      <c r="B727" s="8">
        <v>10621924</v>
      </c>
      <c r="C727" s="9">
        <f>HYPERLINK(_xlfn.CONCAT("https://pubmed.ncbi.nlm.nih.gov/",B727), B727)</f>
        <v>10621924</v>
      </c>
      <c r="D727" s="10" t="s">
        <v>1471</v>
      </c>
      <c r="E727" s="8" t="s">
        <v>853</v>
      </c>
      <c r="F727" s="8" t="str">
        <f>IF(COUNTIF('Healthy (TIAB)'!A592:A1486, B727) &gt; 0, "Yes", "No")</f>
        <v>No</v>
      </c>
    </row>
    <row r="728" spans="1:6" ht="48" x14ac:dyDescent="0.2">
      <c r="A728" s="8">
        <v>1999</v>
      </c>
      <c r="B728" s="8">
        <v>10604544</v>
      </c>
      <c r="C728" s="9">
        <f>HYPERLINK(_xlfn.CONCAT("https://pubmed.ncbi.nlm.nih.gov/",B728), B728)</f>
        <v>10604544</v>
      </c>
      <c r="D728" s="10" t="s">
        <v>1472</v>
      </c>
      <c r="E728" s="8" t="s">
        <v>845</v>
      </c>
      <c r="F728" s="8" t="str">
        <f>IF(COUNTIF('Healthy (TIAB)'!A599:A1493, B728) &gt; 0, "Yes", "No")</f>
        <v>No</v>
      </c>
    </row>
    <row r="729" spans="1:6" ht="32" x14ac:dyDescent="0.2">
      <c r="A729" s="8">
        <v>1999</v>
      </c>
      <c r="B729" s="8">
        <v>10588465</v>
      </c>
      <c r="C729" s="9">
        <f>HYPERLINK(_xlfn.CONCAT("https://pubmed.ncbi.nlm.nih.gov/",B729), B729)</f>
        <v>10588465</v>
      </c>
      <c r="D729" s="10" t="s">
        <v>1473</v>
      </c>
      <c r="E729" s="8" t="s">
        <v>887</v>
      </c>
      <c r="F729" s="8" t="str">
        <f>IF(COUNTIF('Healthy (TIAB)'!A750:A1644, B729) &gt; 0, "Yes", "No")</f>
        <v>No</v>
      </c>
    </row>
    <row r="730" spans="1:6" ht="32" x14ac:dyDescent="0.2">
      <c r="A730" s="8">
        <v>1998</v>
      </c>
      <c r="B730" s="8">
        <v>10205349</v>
      </c>
      <c r="C730" s="9">
        <f>HYPERLINK(_xlfn.CONCAT("https://pubmed.ncbi.nlm.nih.gov/",B730), B730)</f>
        <v>10205349</v>
      </c>
      <c r="D730" s="10" t="s">
        <v>1713</v>
      </c>
      <c r="E730" s="8" t="s">
        <v>1294</v>
      </c>
      <c r="F730" s="8" t="str">
        <f>IF(COUNTIF('Healthy (TIAB)'!A144:A1038, B730) &gt; 0, "Yes", "No")</f>
        <v>No</v>
      </c>
    </row>
    <row r="731" spans="1:6" ht="32" x14ac:dyDescent="0.2">
      <c r="A731" s="8">
        <v>1998</v>
      </c>
      <c r="B731" s="8">
        <v>9507989</v>
      </c>
      <c r="C731" s="9">
        <f>HYPERLINK(_xlfn.CONCAT("https://pubmed.ncbi.nlm.nih.gov/",B731), B731)</f>
        <v>9507989</v>
      </c>
      <c r="D731" s="10" t="s">
        <v>1474</v>
      </c>
      <c r="E731" s="8" t="s">
        <v>887</v>
      </c>
      <c r="F731" s="8" t="str">
        <f>IF(COUNTIF('Healthy (TIAB)'!A145:A1039, B731) &gt; 0, "Yes", "No")</f>
        <v>No</v>
      </c>
    </row>
    <row r="732" spans="1:6" ht="32" x14ac:dyDescent="0.2">
      <c r="A732" s="8">
        <v>1998</v>
      </c>
      <c r="B732" s="8">
        <v>9566646</v>
      </c>
      <c r="C732" s="9">
        <f>HYPERLINK(_xlfn.CONCAT("https://pubmed.ncbi.nlm.nih.gov/",B732), B732)</f>
        <v>9566646</v>
      </c>
      <c r="D732" s="10" t="s">
        <v>82</v>
      </c>
      <c r="E732" s="8" t="s">
        <v>1302</v>
      </c>
      <c r="F732" s="8" t="str">
        <f>IF(COUNTIF('Healthy (TIAB)'!A150:A1044, B732) &gt; 0, "Yes", "No")</f>
        <v>No</v>
      </c>
    </row>
    <row r="733" spans="1:6" ht="32" x14ac:dyDescent="0.2">
      <c r="A733" s="8">
        <v>1998</v>
      </c>
      <c r="B733" s="8">
        <v>18370504</v>
      </c>
      <c r="C733" s="9">
        <f>HYPERLINK(_xlfn.CONCAT("https://pubmed.ncbi.nlm.nih.gov/",B733), B733)</f>
        <v>18370504</v>
      </c>
      <c r="D733" s="10" t="s">
        <v>1475</v>
      </c>
      <c r="E733" s="8" t="s">
        <v>845</v>
      </c>
      <c r="F733" s="8" t="str">
        <f>IF(COUNTIF('Healthy (TIAB)'!A181:A1075, B733) &gt; 0, "Yes", "No")</f>
        <v>No</v>
      </c>
    </row>
    <row r="734" spans="1:6" ht="48" x14ac:dyDescent="0.2">
      <c r="A734" s="8">
        <v>1998</v>
      </c>
      <c r="B734" s="8">
        <v>9622285</v>
      </c>
      <c r="C734" s="9">
        <f>HYPERLINK(_xlfn.CONCAT("https://pubmed.ncbi.nlm.nih.gov/",B734), B734)</f>
        <v>9622285</v>
      </c>
      <c r="D734" s="10" t="s">
        <v>1476</v>
      </c>
      <c r="E734" s="8" t="s">
        <v>848</v>
      </c>
      <c r="F734" s="8" t="str">
        <f>IF(COUNTIF('Healthy (TIAB)'!A311:A1205, B734) &gt; 0, "Yes", "No")</f>
        <v>No</v>
      </c>
    </row>
    <row r="735" spans="1:6" ht="16" x14ac:dyDescent="0.2">
      <c r="A735" s="8">
        <v>1998</v>
      </c>
      <c r="B735" s="8">
        <v>9767357</v>
      </c>
      <c r="C735" s="9">
        <f>HYPERLINK(_xlfn.CONCAT("https://pubmed.ncbi.nlm.nih.gov/",B735), B735)</f>
        <v>9767357</v>
      </c>
      <c r="D735" s="10" t="s">
        <v>1664</v>
      </c>
      <c r="E735" s="8" t="s">
        <v>887</v>
      </c>
      <c r="F735" s="8" t="str">
        <f>IF(COUNTIF('Healthy (TIAB)'!A452:A1346, B735) &gt; 0, "Yes", "No")</f>
        <v>No</v>
      </c>
    </row>
    <row r="736" spans="1:6" ht="32" x14ac:dyDescent="0.2">
      <c r="A736" s="8">
        <v>1998</v>
      </c>
      <c r="B736" s="8">
        <v>9505154</v>
      </c>
      <c r="C736" s="9">
        <f>HYPERLINK(_xlfn.CONCAT("https://pubmed.ncbi.nlm.nih.gov/",B736), B736)</f>
        <v>9505154</v>
      </c>
      <c r="D736" s="10" t="s">
        <v>622</v>
      </c>
      <c r="E736" s="8" t="s">
        <v>899</v>
      </c>
      <c r="F736" s="8" t="str">
        <f>IF(COUNTIF('Healthy (TIAB)'!A492:A1386, B736) &gt; 0, "Yes", "No")</f>
        <v>Yes</v>
      </c>
    </row>
    <row r="737" spans="1:6" ht="32" x14ac:dyDescent="0.2">
      <c r="A737" s="8">
        <v>1998</v>
      </c>
      <c r="B737" s="8">
        <v>18370495</v>
      </c>
      <c r="C737" s="9">
        <f>HYPERLINK(_xlfn.CONCAT("https://pubmed.ncbi.nlm.nih.gov/",B737), B737)</f>
        <v>18370495</v>
      </c>
      <c r="D737" s="10" t="s">
        <v>1687</v>
      </c>
      <c r="E737" s="8" t="s">
        <v>1328</v>
      </c>
      <c r="F737" s="8" t="str">
        <f>IF(COUNTIF('Healthy (TIAB)'!A720:A1614, B737) &gt; 0, "Yes", "No")</f>
        <v>No</v>
      </c>
    </row>
    <row r="738" spans="1:6" ht="32" x14ac:dyDescent="0.2">
      <c r="A738" s="8">
        <v>1998</v>
      </c>
      <c r="B738" s="8">
        <v>9730718</v>
      </c>
      <c r="C738" s="9">
        <f>HYPERLINK(_xlfn.CONCAT("https://pubmed.ncbi.nlm.nih.gov/",B738), B738)</f>
        <v>9730718</v>
      </c>
      <c r="D738" s="10" t="s">
        <v>1477</v>
      </c>
      <c r="E738" s="8" t="s">
        <v>848</v>
      </c>
      <c r="F738" s="8" t="str">
        <f>IF(COUNTIF('Healthy (TIAB)'!A814:A1708, B738) &gt; 0, "Yes", "No")</f>
        <v>No</v>
      </c>
    </row>
    <row r="739" spans="1:6" ht="32" x14ac:dyDescent="0.2">
      <c r="A739" s="8">
        <v>1997</v>
      </c>
      <c r="B739" s="8">
        <v>9280178</v>
      </c>
      <c r="C739" s="9">
        <f>HYPERLINK(_xlfn.CONCAT("https://pubmed.ncbi.nlm.nih.gov/",B739), B739)</f>
        <v>9280178</v>
      </c>
      <c r="D739" s="10" t="s">
        <v>1621</v>
      </c>
      <c r="E739" s="8" t="s">
        <v>845</v>
      </c>
      <c r="F739" s="8" t="str">
        <f>IF(COUNTIF('Healthy (TIAB)'!A112:A1006, B739) &gt; 0, "Yes", "No")</f>
        <v>No</v>
      </c>
    </row>
    <row r="740" spans="1:6" ht="48" x14ac:dyDescent="0.2">
      <c r="A740" s="8">
        <v>1997</v>
      </c>
      <c r="B740" s="8">
        <v>9386141</v>
      </c>
      <c r="C740" s="9">
        <f>HYPERLINK(_xlfn.CONCAT("https://pubmed.ncbi.nlm.nih.gov/",B740), B740)</f>
        <v>9386141</v>
      </c>
      <c r="D740" s="10" t="s">
        <v>1478</v>
      </c>
      <c r="E740" s="8" t="s">
        <v>856</v>
      </c>
      <c r="F740" s="8" t="str">
        <f>IF(COUNTIF('Healthy (TIAB)'!A131:A1025, B740) &gt; 0, "Yes", "No")</f>
        <v>No</v>
      </c>
    </row>
    <row r="741" spans="1:6" ht="16" x14ac:dyDescent="0.2">
      <c r="A741" s="8">
        <v>1997</v>
      </c>
      <c r="B741" s="8">
        <v>9347681</v>
      </c>
      <c r="C741" s="9">
        <f>HYPERLINK(_xlfn.CONCAT("https://pubmed.ncbi.nlm.nih.gov/",B741), B741)</f>
        <v>9347681</v>
      </c>
      <c r="D741" s="10" t="s">
        <v>1479</v>
      </c>
      <c r="E741" s="8" t="s">
        <v>899</v>
      </c>
      <c r="F741" s="8" t="str">
        <f>IF(COUNTIF('Healthy (TIAB)'!A132:A1026, B741) &gt; 0, "Yes", "No")</f>
        <v>No</v>
      </c>
    </row>
    <row r="742" spans="1:6" ht="16" x14ac:dyDescent="0.2">
      <c r="A742" s="8">
        <v>1997</v>
      </c>
      <c r="B742" s="8">
        <v>9437183</v>
      </c>
      <c r="C742" s="9">
        <f>HYPERLINK(_xlfn.CONCAT("https://pubmed.ncbi.nlm.nih.gov/",B742), B742)</f>
        <v>9437183</v>
      </c>
      <c r="D742" s="10" t="s">
        <v>228</v>
      </c>
      <c r="E742" s="8" t="s">
        <v>1046</v>
      </c>
      <c r="F742" s="8" t="str">
        <f>IF(COUNTIF('Healthy (TIAB)'!A178:A1072, B742) &gt; 0, "Yes", "No")</f>
        <v>Yes</v>
      </c>
    </row>
    <row r="743" spans="1:6" ht="16" x14ac:dyDescent="0.2">
      <c r="A743" s="8">
        <v>1997</v>
      </c>
      <c r="B743" s="8">
        <v>9022531</v>
      </c>
      <c r="C743" s="9">
        <f>HYPERLINK(_xlfn.CONCAT("https://pubmed.ncbi.nlm.nih.gov/",B743), B743)</f>
        <v>9022531</v>
      </c>
      <c r="D743" s="10" t="s">
        <v>334</v>
      </c>
      <c r="E743" s="8" t="s">
        <v>1242</v>
      </c>
      <c r="F743" s="8" t="str">
        <f>IF(COUNTIF('Healthy (TIAB)'!A179:A1073, B743) &gt; 0, "Yes", "No")</f>
        <v>Yes</v>
      </c>
    </row>
    <row r="744" spans="1:6" ht="32" x14ac:dyDescent="0.2">
      <c r="A744" s="8">
        <v>1997</v>
      </c>
      <c r="B744" s="8">
        <v>9351079</v>
      </c>
      <c r="C744" s="9">
        <f>HYPERLINK(_xlfn.CONCAT("https://pubmed.ncbi.nlm.nih.gov/",B744), B744)</f>
        <v>9351079</v>
      </c>
      <c r="D744" s="10" t="s">
        <v>1480</v>
      </c>
      <c r="E744" s="8" t="s">
        <v>856</v>
      </c>
      <c r="F744" s="8" t="str">
        <f>IF(COUNTIF('Healthy (TIAB)'!A184:A1078, B744) &gt; 0, "Yes", "No")</f>
        <v>No</v>
      </c>
    </row>
    <row r="745" spans="1:6" ht="48" x14ac:dyDescent="0.2">
      <c r="A745" s="8">
        <v>1997</v>
      </c>
      <c r="B745" s="8">
        <v>9310278</v>
      </c>
      <c r="C745" s="9">
        <f>HYPERLINK(_xlfn.CONCAT("https://pubmed.ncbi.nlm.nih.gov/",B745), B745)</f>
        <v>9310278</v>
      </c>
      <c r="D745" s="10" t="s">
        <v>1631</v>
      </c>
      <c r="E745" s="8" t="s">
        <v>891</v>
      </c>
      <c r="F745" s="8" t="str">
        <f>IF(COUNTIF('Healthy (TIAB)'!A187:A1081, B745) &gt; 0, "Yes", "No")</f>
        <v>No</v>
      </c>
    </row>
    <row r="746" spans="1:6" ht="32" x14ac:dyDescent="0.2">
      <c r="A746" s="8">
        <v>1997</v>
      </c>
      <c r="B746" s="8">
        <v>9167099</v>
      </c>
      <c r="C746" s="9">
        <f>HYPERLINK(_xlfn.CONCAT("https://pubmed.ncbi.nlm.nih.gov/",B746), B746)</f>
        <v>9167099</v>
      </c>
      <c r="D746" s="10" t="s">
        <v>1481</v>
      </c>
      <c r="E746" s="8" t="s">
        <v>845</v>
      </c>
      <c r="F746" s="8" t="str">
        <f>IF(COUNTIF('Healthy (TIAB)'!A188:A1082, B746) &gt; 0, "Yes", "No")</f>
        <v>No</v>
      </c>
    </row>
    <row r="747" spans="1:6" ht="16" x14ac:dyDescent="0.2">
      <c r="A747" s="8">
        <v>1997</v>
      </c>
      <c r="B747" s="8">
        <v>9137231</v>
      </c>
      <c r="C747" s="9">
        <f>HYPERLINK(_xlfn.CONCAT("https://pubmed.ncbi.nlm.nih.gov/",B747), B747)</f>
        <v>9137231</v>
      </c>
      <c r="D747" s="10" t="s">
        <v>1634</v>
      </c>
      <c r="E747" s="8" t="s">
        <v>853</v>
      </c>
      <c r="F747" s="8" t="str">
        <f>IF(COUNTIF('Healthy (TIAB)'!A195:A1089, B747) &gt; 0, "Yes", "No")</f>
        <v>No</v>
      </c>
    </row>
    <row r="748" spans="1:6" ht="32" x14ac:dyDescent="0.2">
      <c r="A748" s="8">
        <v>1997</v>
      </c>
      <c r="B748" s="8">
        <v>9028717</v>
      </c>
      <c r="C748" s="9">
        <f>HYPERLINK(_xlfn.CONCAT("https://pubmed.ncbi.nlm.nih.gov/",B748), B748)</f>
        <v>9028717</v>
      </c>
      <c r="D748" s="10" t="s">
        <v>1482</v>
      </c>
      <c r="E748" s="8" t="s">
        <v>856</v>
      </c>
      <c r="F748" s="8" t="str">
        <f>IF(COUNTIF('Healthy (TIAB)'!A357:A1251, B748) &gt; 0, "Yes", "No")</f>
        <v>No</v>
      </c>
    </row>
    <row r="749" spans="1:6" ht="32" x14ac:dyDescent="0.2">
      <c r="A749" s="8">
        <v>1997</v>
      </c>
      <c r="B749" s="8">
        <v>9174486</v>
      </c>
      <c r="C749" s="9">
        <f>HYPERLINK(_xlfn.CONCAT("https://pubmed.ncbi.nlm.nih.gov/",B749), B749)</f>
        <v>9174486</v>
      </c>
      <c r="D749" s="10" t="s">
        <v>1483</v>
      </c>
      <c r="E749" s="8" t="s">
        <v>853</v>
      </c>
      <c r="F749" s="8" t="str">
        <f>IF(COUNTIF('Healthy (TIAB)'!A359:A1253, B749) &gt; 0, "Yes", "No")</f>
        <v>No</v>
      </c>
    </row>
    <row r="750" spans="1:6" ht="32" x14ac:dyDescent="0.2">
      <c r="A750" s="8">
        <v>1997</v>
      </c>
      <c r="B750" s="8">
        <v>9356537</v>
      </c>
      <c r="C750" s="9">
        <f>HYPERLINK(_xlfn.CONCAT("https://pubmed.ncbi.nlm.nih.gov/",B750), B750)</f>
        <v>9356537</v>
      </c>
      <c r="D750" s="10" t="s">
        <v>1484</v>
      </c>
      <c r="E750" s="8" t="s">
        <v>899</v>
      </c>
      <c r="F750" s="8" t="str">
        <f>IF(COUNTIF('Healthy (TIAB)'!A360:A1254, B750) &gt; 0, "Yes", "No")</f>
        <v>No</v>
      </c>
    </row>
    <row r="751" spans="1:6" ht="16" x14ac:dyDescent="0.2">
      <c r="A751" s="8">
        <v>1997</v>
      </c>
      <c r="B751" s="8">
        <v>9865671</v>
      </c>
      <c r="C751" s="9">
        <f>HYPERLINK(_xlfn.CONCAT("https://pubmed.ncbi.nlm.nih.gov/",B751), B751)</f>
        <v>9865671</v>
      </c>
      <c r="D751" s="10" t="s">
        <v>1485</v>
      </c>
      <c r="E751" s="8" t="s">
        <v>869</v>
      </c>
      <c r="F751" s="8" t="str">
        <f>IF(COUNTIF('Healthy (TIAB)'!A423:A1317, B751) &gt; 0, "Yes", "No")</f>
        <v>No</v>
      </c>
    </row>
    <row r="752" spans="1:6" ht="32" x14ac:dyDescent="0.2">
      <c r="A752" s="8">
        <v>1997</v>
      </c>
      <c r="B752" s="8">
        <v>9101424</v>
      </c>
      <c r="C752" s="9">
        <f>HYPERLINK(_xlfn.CONCAT("https://pubmed.ncbi.nlm.nih.gov/",B752), B752)</f>
        <v>9101424</v>
      </c>
      <c r="D752" s="10" t="s">
        <v>1680</v>
      </c>
      <c r="E752" s="8" t="s">
        <v>887</v>
      </c>
      <c r="F752" s="8" t="str">
        <f>IF(COUNTIF('Healthy (TIAB)'!A600:A1494, B752) &gt; 0, "Yes", "No")</f>
        <v>No</v>
      </c>
    </row>
    <row r="753" spans="1:6" ht="32" x14ac:dyDescent="0.2">
      <c r="A753" s="8">
        <v>1997</v>
      </c>
      <c r="B753" s="8">
        <v>9304226</v>
      </c>
      <c r="C753" s="9">
        <f>HYPERLINK(_xlfn.CONCAT("https://pubmed.ncbi.nlm.nih.gov/",B753), B753)</f>
        <v>9304226</v>
      </c>
      <c r="D753" s="10" t="s">
        <v>74</v>
      </c>
      <c r="E753" s="8" t="s">
        <v>899</v>
      </c>
      <c r="F753" s="8" t="str">
        <f>IF(COUNTIF('Healthy (TIAB)'!A717:A1611, B753) &gt; 0, "Yes", "No")</f>
        <v>No</v>
      </c>
    </row>
    <row r="754" spans="1:6" ht="32" x14ac:dyDescent="0.2">
      <c r="A754" s="8">
        <v>1997</v>
      </c>
      <c r="B754" s="8">
        <v>9022529</v>
      </c>
      <c r="C754" s="9">
        <f>HYPERLINK(_xlfn.CONCAT("https://pubmed.ncbi.nlm.nih.gov/",B754), B754)</f>
        <v>9022529</v>
      </c>
      <c r="D754" s="10" t="s">
        <v>1486</v>
      </c>
      <c r="E754" s="8" t="s">
        <v>845</v>
      </c>
      <c r="F754" s="8" t="str">
        <f>IF(COUNTIF('Healthy (TIAB)'!A763:A1657, B754) &gt; 0, "Yes", "No")</f>
        <v>No</v>
      </c>
    </row>
    <row r="755" spans="1:6" ht="32" x14ac:dyDescent="0.2">
      <c r="A755" s="8">
        <v>1997</v>
      </c>
      <c r="B755" s="8">
        <v>9280188</v>
      </c>
      <c r="C755" s="9">
        <f>HYPERLINK(_xlfn.CONCAT("https://pubmed.ncbi.nlm.nih.gov/",B755), B755)</f>
        <v>9280188</v>
      </c>
      <c r="D755" s="10" t="s">
        <v>78</v>
      </c>
      <c r="E755" s="8" t="s">
        <v>1046</v>
      </c>
      <c r="F755" s="8" t="str">
        <f>IF(COUNTIF('Healthy (TIAB)'!A775:A1669, B755) &gt; 0, "Yes", "No")</f>
        <v>No</v>
      </c>
    </row>
    <row r="756" spans="1:6" ht="32" x14ac:dyDescent="0.2">
      <c r="A756" s="8">
        <v>1997</v>
      </c>
      <c r="B756" s="8">
        <v>9176830</v>
      </c>
      <c r="C756" s="9">
        <f>HYPERLINK(_xlfn.CONCAT("https://pubmed.ncbi.nlm.nih.gov/",B756), B756)</f>
        <v>9176830</v>
      </c>
      <c r="D756" s="10" t="s">
        <v>1487</v>
      </c>
      <c r="E756" s="8" t="s">
        <v>1046</v>
      </c>
      <c r="F756" s="8" t="str">
        <f>IF(COUNTIF('Healthy (TIAB)'!A781:A1675, B756) &gt; 0, "Yes", "No")</f>
        <v>No</v>
      </c>
    </row>
    <row r="757" spans="1:6" ht="32" x14ac:dyDescent="0.2">
      <c r="A757" s="8">
        <v>1997</v>
      </c>
      <c r="B757" s="8">
        <v>9397398</v>
      </c>
      <c r="C757" s="9">
        <f>HYPERLINK(_xlfn.CONCAT("https://pubmed.ncbi.nlm.nih.gov/",B757), B757)</f>
        <v>9397398</v>
      </c>
      <c r="D757" s="10" t="s">
        <v>80</v>
      </c>
      <c r="E757" s="8" t="s">
        <v>1273</v>
      </c>
      <c r="F757" s="8" t="str">
        <f>IF(COUNTIF('Healthy (TIAB)'!A782:A1676, B757) &gt; 0, "Yes", "No")</f>
        <v>No</v>
      </c>
    </row>
    <row r="758" spans="1:6" ht="48" x14ac:dyDescent="0.2">
      <c r="A758" s="8">
        <v>1997</v>
      </c>
      <c r="B758" s="8">
        <v>9406009</v>
      </c>
      <c r="C758" s="9">
        <f>HYPERLINK(_xlfn.CONCAT("https://pubmed.ncbi.nlm.nih.gov/",B758), B758)</f>
        <v>9406009</v>
      </c>
      <c r="D758" s="10" t="s">
        <v>1488</v>
      </c>
      <c r="E758" s="8" t="s">
        <v>856</v>
      </c>
      <c r="F758" s="8" t="str">
        <f>IF(COUNTIF('Healthy (TIAB)'!A800:A1694, B758) &gt; 0, "Yes", "No")</f>
        <v>No</v>
      </c>
    </row>
    <row r="759" spans="1:6" ht="32" x14ac:dyDescent="0.2">
      <c r="A759" s="8">
        <v>1997</v>
      </c>
      <c r="B759" s="8">
        <v>9250102</v>
      </c>
      <c r="C759" s="9">
        <f>HYPERLINK(_xlfn.CONCAT("https://pubmed.ncbi.nlm.nih.gov/",B759), B759)</f>
        <v>9250102</v>
      </c>
      <c r="D759" s="10" t="s">
        <v>76</v>
      </c>
      <c r="E759" s="8" t="s">
        <v>851</v>
      </c>
      <c r="F759" s="8" t="str">
        <f>IF(COUNTIF('Healthy (TIAB)'!A828:A1722, B759) &gt; 0, "Yes", "No")</f>
        <v>No</v>
      </c>
    </row>
    <row r="760" spans="1:6" ht="32" x14ac:dyDescent="0.2">
      <c r="A760" s="8">
        <v>1996</v>
      </c>
      <c r="B760" s="8">
        <v>8852484</v>
      </c>
      <c r="C760" s="9">
        <f>HYPERLINK(_xlfn.CONCAT("https://pubmed.ncbi.nlm.nih.gov/",B760), B760)</f>
        <v>8852484</v>
      </c>
      <c r="D760" s="10" t="s">
        <v>1489</v>
      </c>
      <c r="E760" s="8" t="s">
        <v>893</v>
      </c>
      <c r="F760" s="8" t="str">
        <f>IF(COUNTIF('Healthy (TIAB)'!A121:A1015, B760) &gt; 0, "Yes", "No")</f>
        <v>No</v>
      </c>
    </row>
    <row r="761" spans="1:6" ht="32" x14ac:dyDescent="0.2">
      <c r="A761" s="8">
        <v>1996</v>
      </c>
      <c r="B761" s="8">
        <v>9001371</v>
      </c>
      <c r="C761" s="9">
        <f>HYPERLINK(_xlfn.CONCAT("https://pubmed.ncbi.nlm.nih.gov/",B761), B761)</f>
        <v>9001371</v>
      </c>
      <c r="D761" s="10" t="s">
        <v>73</v>
      </c>
      <c r="E761" s="8" t="s">
        <v>887</v>
      </c>
      <c r="F761" s="8" t="str">
        <f>IF(COUNTIF('Healthy (TIAB)'!A180:A1074, B761) &gt; 0, "Yes", "No")</f>
        <v>No</v>
      </c>
    </row>
    <row r="762" spans="1:6" ht="32" x14ac:dyDescent="0.2">
      <c r="A762" s="8">
        <v>1996</v>
      </c>
      <c r="B762" s="8">
        <v>8993942</v>
      </c>
      <c r="C762" s="9">
        <f>HYPERLINK(_xlfn.CONCAT("https://pubmed.ncbi.nlm.nih.gov/",B762), B762)</f>
        <v>8993942</v>
      </c>
      <c r="D762" s="10" t="s">
        <v>1490</v>
      </c>
      <c r="E762" s="8" t="s">
        <v>851</v>
      </c>
      <c r="F762" s="8" t="str">
        <f>IF(COUNTIF('Healthy (TIAB)'!A200:A1094, B762) &gt; 0, "Yes", "No")</f>
        <v>No</v>
      </c>
    </row>
    <row r="763" spans="1:6" ht="48" x14ac:dyDescent="0.2">
      <c r="A763" s="8">
        <v>1996</v>
      </c>
      <c r="B763" s="8">
        <v>8561065</v>
      </c>
      <c r="C763" s="9">
        <f>HYPERLINK(_xlfn.CONCAT("https://pubmed.ncbi.nlm.nih.gov/",B763), B763)</f>
        <v>8561065</v>
      </c>
      <c r="D763" s="10" t="s">
        <v>1491</v>
      </c>
      <c r="E763" s="8" t="s">
        <v>850</v>
      </c>
      <c r="F763" s="8" t="str">
        <f>IF(COUNTIF('Healthy (TIAB)'!A210:A1104, B763) &gt; 0, "Yes", "No")</f>
        <v>No</v>
      </c>
    </row>
    <row r="764" spans="1:6" ht="32" x14ac:dyDescent="0.2">
      <c r="A764" s="8">
        <v>1996</v>
      </c>
      <c r="B764" s="8">
        <v>8540453</v>
      </c>
      <c r="C764" s="9">
        <f>HYPERLINK(_xlfn.CONCAT("https://pubmed.ncbi.nlm.nih.gov/",B764), B764)</f>
        <v>8540453</v>
      </c>
      <c r="D764" s="10" t="s">
        <v>1492</v>
      </c>
      <c r="E764" s="8" t="s">
        <v>891</v>
      </c>
      <c r="F764" s="8" t="str">
        <f>IF(COUNTIF('Healthy (TIAB)'!A215:A1109, B764) &gt; 0, "Yes", "No")</f>
        <v>No</v>
      </c>
    </row>
    <row r="765" spans="1:6" ht="32" x14ac:dyDescent="0.2">
      <c r="A765" s="8">
        <v>1996</v>
      </c>
      <c r="B765" s="8">
        <v>8843189</v>
      </c>
      <c r="C765" s="9">
        <f>HYPERLINK(_xlfn.CONCAT("https://pubmed.ncbi.nlm.nih.gov/",B765), B765)</f>
        <v>8843189</v>
      </c>
      <c r="D765" s="10" t="s">
        <v>1493</v>
      </c>
      <c r="E765" s="8" t="s">
        <v>1297</v>
      </c>
      <c r="F765" s="8" t="str">
        <f>IF(COUNTIF('Healthy (TIAB)'!A304:A1198, B765) &gt; 0, "Yes", "No")</f>
        <v>No</v>
      </c>
    </row>
    <row r="766" spans="1:6" ht="32" x14ac:dyDescent="0.2">
      <c r="A766" s="8">
        <v>1996</v>
      </c>
      <c r="B766" s="8">
        <v>9125301</v>
      </c>
      <c r="C766" s="9">
        <f>HYPERLINK(_xlfn.CONCAT("https://pubmed.ncbi.nlm.nih.gov/",B766), B766)</f>
        <v>9125301</v>
      </c>
      <c r="D766" s="10" t="s">
        <v>1494</v>
      </c>
      <c r="E766" s="8" t="s">
        <v>887</v>
      </c>
      <c r="F766" s="8" t="str">
        <f>IF(COUNTIF('Healthy (TIAB)'!A331:A1225, B766) &gt; 0, "Yes", "No")</f>
        <v>No</v>
      </c>
    </row>
    <row r="767" spans="1:6" ht="16" x14ac:dyDescent="0.2">
      <c r="A767" s="8">
        <v>1996</v>
      </c>
      <c r="B767" s="8">
        <v>8908382</v>
      </c>
      <c r="C767" s="9">
        <f>HYPERLINK(_xlfn.CONCAT("https://pubmed.ncbi.nlm.nih.gov/",B767), B767)</f>
        <v>8908382</v>
      </c>
      <c r="D767" s="10" t="s">
        <v>1495</v>
      </c>
      <c r="E767" s="8" t="s">
        <v>848</v>
      </c>
      <c r="F767" s="8" t="str">
        <f>IF(COUNTIF('Healthy (TIAB)'!A332:A1226, B767) &gt; 0, "Yes", "No")</f>
        <v>No</v>
      </c>
    </row>
    <row r="768" spans="1:6" ht="32" x14ac:dyDescent="0.2">
      <c r="A768" s="8">
        <v>1996</v>
      </c>
      <c r="B768" s="8">
        <v>8887017</v>
      </c>
      <c r="C768" s="9">
        <f>HYPERLINK(_xlfn.CONCAT("https://pubmed.ncbi.nlm.nih.gov/",B768), B768)</f>
        <v>8887017</v>
      </c>
      <c r="D768" s="10" t="s">
        <v>1654</v>
      </c>
      <c r="E768" s="8" t="s">
        <v>951</v>
      </c>
      <c r="F768" s="8" t="str">
        <f>IF(COUNTIF('Healthy (TIAB)'!A350:A1244, B768) &gt; 0, "Yes", "No")</f>
        <v>No</v>
      </c>
    </row>
    <row r="769" spans="1:6" ht="32" x14ac:dyDescent="0.2">
      <c r="A769" s="8">
        <v>1996</v>
      </c>
      <c r="B769" s="8">
        <v>8732710</v>
      </c>
      <c r="C769" s="9">
        <f>HYPERLINK(_xlfn.CONCAT("https://pubmed.ncbi.nlm.nih.gov/",B769), B769)</f>
        <v>8732710</v>
      </c>
      <c r="D769" s="10" t="s">
        <v>1496</v>
      </c>
      <c r="E769" s="8" t="s">
        <v>856</v>
      </c>
      <c r="F769" s="8" t="str">
        <f>IF(COUNTIF('Healthy (TIAB)'!A353:A1247, B769) &gt; 0, "Yes", "No")</f>
        <v>No</v>
      </c>
    </row>
    <row r="770" spans="1:6" ht="32" x14ac:dyDescent="0.2">
      <c r="A770" s="8">
        <v>1996</v>
      </c>
      <c r="B770" s="8">
        <v>8738112</v>
      </c>
      <c r="C770" s="9">
        <f>HYPERLINK(_xlfn.CONCAT("https://pubmed.ncbi.nlm.nih.gov/",B770), B770)</f>
        <v>8738112</v>
      </c>
      <c r="D770" s="10" t="s">
        <v>1497</v>
      </c>
      <c r="E770" s="8" t="s">
        <v>851</v>
      </c>
      <c r="F770" s="8" t="str">
        <f>IF(COUNTIF('Healthy (TIAB)'!A354:A1248, B770) &gt; 0, "Yes", "No")</f>
        <v>No</v>
      </c>
    </row>
    <row r="771" spans="1:6" ht="32" x14ac:dyDescent="0.2">
      <c r="A771" s="8">
        <v>1996</v>
      </c>
      <c r="B771" s="8">
        <v>8908381</v>
      </c>
      <c r="C771" s="9">
        <f>HYPERLINK(_xlfn.CONCAT("https://pubmed.ncbi.nlm.nih.gov/",B771), B771)</f>
        <v>8908381</v>
      </c>
      <c r="D771" s="10" t="s">
        <v>1498</v>
      </c>
      <c r="E771" s="8" t="s">
        <v>853</v>
      </c>
      <c r="F771" s="8" t="str">
        <f>IF(COUNTIF('Healthy (TIAB)'!A355:A1249, B771) &gt; 0, "Yes", "No")</f>
        <v>No</v>
      </c>
    </row>
    <row r="772" spans="1:6" ht="16" x14ac:dyDescent="0.2">
      <c r="A772" s="8">
        <v>1996</v>
      </c>
      <c r="B772" s="8">
        <v>8820475</v>
      </c>
      <c r="C772" s="9">
        <f>HYPERLINK(_xlfn.CONCAT("https://pubmed.ncbi.nlm.nih.gov/",B772), B772)</f>
        <v>8820475</v>
      </c>
      <c r="D772" s="10" t="s">
        <v>1499</v>
      </c>
      <c r="E772" s="8" t="s">
        <v>851</v>
      </c>
      <c r="F772" s="8" t="str">
        <f>IF(COUNTIF('Healthy (TIAB)'!A415:A1309, B772) &gt; 0, "Yes", "No")</f>
        <v>No</v>
      </c>
    </row>
    <row r="773" spans="1:6" ht="32" x14ac:dyDescent="0.2">
      <c r="A773" s="8">
        <v>1996</v>
      </c>
      <c r="B773" s="8">
        <v>8911273</v>
      </c>
      <c r="C773" s="9">
        <f>HYPERLINK(_xlfn.CONCAT("https://pubmed.ncbi.nlm.nih.gov/",B773), B773)</f>
        <v>8911273</v>
      </c>
      <c r="D773" s="10" t="s">
        <v>1500</v>
      </c>
      <c r="E773" s="8" t="s">
        <v>1242</v>
      </c>
      <c r="F773" s="8" t="str">
        <f>IF(COUNTIF('Healthy (TIAB)'!A654:A1548, B773) &gt; 0, "Yes", "No")</f>
        <v>No</v>
      </c>
    </row>
    <row r="774" spans="1:6" ht="32" x14ac:dyDescent="0.2">
      <c r="A774" s="8">
        <v>1996</v>
      </c>
      <c r="B774" s="8">
        <v>8561069</v>
      </c>
      <c r="C774" s="9">
        <f>HYPERLINK(_xlfn.CONCAT("https://pubmed.ncbi.nlm.nih.gov/",B774), B774)</f>
        <v>8561069</v>
      </c>
      <c r="D774" s="10" t="s">
        <v>1501</v>
      </c>
      <c r="E774" s="8" t="s">
        <v>869</v>
      </c>
      <c r="F774" s="8" t="str">
        <f>IF(COUNTIF('Healthy (TIAB)'!A749:A1643, B774) &gt; 0, "Yes", "No")</f>
        <v>No</v>
      </c>
    </row>
    <row r="775" spans="1:6" ht="16" x14ac:dyDescent="0.2">
      <c r="A775" s="8">
        <v>1996</v>
      </c>
      <c r="B775" s="8">
        <v>8960947</v>
      </c>
      <c r="C775" s="9">
        <f>HYPERLINK(_xlfn.CONCAT("https://pubmed.ncbi.nlm.nih.gov/",B775), B775)</f>
        <v>8960947</v>
      </c>
      <c r="D775" s="10" t="s">
        <v>1502</v>
      </c>
      <c r="E775" s="8" t="s">
        <v>851</v>
      </c>
      <c r="F775" s="8" t="str">
        <f>IF(COUNTIF('Healthy (TIAB)'!A762:A1656, B775) &gt; 0, "Yes", "No")</f>
        <v>No</v>
      </c>
    </row>
    <row r="776" spans="1:6" ht="16" x14ac:dyDescent="0.2">
      <c r="A776" s="8">
        <v>1996</v>
      </c>
      <c r="B776" s="8">
        <v>8792775</v>
      </c>
      <c r="C776" s="9">
        <f>HYPERLINK(_xlfn.CONCAT("https://pubmed.ncbi.nlm.nih.gov/",B776), B776)</f>
        <v>8792775</v>
      </c>
      <c r="D776" s="10" t="s">
        <v>1503</v>
      </c>
      <c r="E776" s="8" t="s">
        <v>845</v>
      </c>
      <c r="F776" s="8" t="str">
        <f>IF(COUNTIF('Healthy (TIAB)'!A785:A1679, B776) &gt; 0, "Yes", "No")</f>
        <v>No</v>
      </c>
    </row>
    <row r="777" spans="1:6" ht="32" x14ac:dyDescent="0.2">
      <c r="A777" s="8">
        <v>1996</v>
      </c>
      <c r="B777" s="8">
        <v>8724896</v>
      </c>
      <c r="C777" s="9">
        <f>HYPERLINK(_xlfn.CONCAT("https://pubmed.ncbi.nlm.nih.gov/",B777), B777)</f>
        <v>8724896</v>
      </c>
      <c r="D777" s="10" t="s">
        <v>523</v>
      </c>
      <c r="E777" s="8" t="s">
        <v>1070</v>
      </c>
      <c r="F777" s="8" t="str">
        <f>IF(COUNTIF('Healthy (TIAB)'!A803:A1697, B777) &gt; 0, "Yes", "No")</f>
        <v>No</v>
      </c>
    </row>
    <row r="778" spans="1:6" ht="32" x14ac:dyDescent="0.2">
      <c r="A778" s="8">
        <v>1996</v>
      </c>
      <c r="B778" s="8">
        <v>8914949</v>
      </c>
      <c r="C778" s="9">
        <f>HYPERLINK(_xlfn.CONCAT("https://pubmed.ncbi.nlm.nih.gov/",B778), B778)</f>
        <v>8914949</v>
      </c>
      <c r="D778" s="10" t="s">
        <v>71</v>
      </c>
      <c r="E778" s="8" t="s">
        <v>936</v>
      </c>
      <c r="F778" s="8" t="str">
        <f>IF(COUNTIF('Healthy (TIAB)'!A820:A1714, B778) &gt; 0, "Yes", "No")</f>
        <v>No</v>
      </c>
    </row>
    <row r="779" spans="1:6" ht="48" x14ac:dyDescent="0.2">
      <c r="A779" s="8">
        <v>1996</v>
      </c>
      <c r="B779" s="8">
        <v>8603262</v>
      </c>
      <c r="C779" s="9">
        <f>HYPERLINK(_xlfn.CONCAT("https://pubmed.ncbi.nlm.nih.gov/",B779), B779)</f>
        <v>8603262</v>
      </c>
      <c r="D779" s="10" t="s">
        <v>1704</v>
      </c>
      <c r="E779" s="8" t="s">
        <v>845</v>
      </c>
      <c r="F779" s="8" t="str">
        <f>IF(COUNTIF('Healthy (TIAB)'!A905:A1799, B779) &gt; 0, "Yes", "No")</f>
        <v>No</v>
      </c>
    </row>
    <row r="780" spans="1:6" ht="32" x14ac:dyDescent="0.2">
      <c r="A780" s="8">
        <v>1995</v>
      </c>
      <c r="B780" s="8">
        <v>7500544</v>
      </c>
      <c r="C780" s="9">
        <f>HYPERLINK(_xlfn.CONCAT("https://pubmed.ncbi.nlm.nih.gov/",B780), B780)</f>
        <v>7500544</v>
      </c>
      <c r="D780" s="10" t="s">
        <v>1504</v>
      </c>
      <c r="E780" s="8" t="s">
        <v>869</v>
      </c>
      <c r="F780" s="8" t="str">
        <f>IF(COUNTIF('Healthy (TIAB)'!A8:A902, B780) &gt; 0, "Yes", "No")</f>
        <v>No</v>
      </c>
    </row>
    <row r="781" spans="1:6" ht="32" x14ac:dyDescent="0.2">
      <c r="A781" s="8">
        <v>1995</v>
      </c>
      <c r="B781" s="8">
        <v>8903660</v>
      </c>
      <c r="C781" s="9">
        <f>HYPERLINK(_xlfn.CONCAT("https://pubmed.ncbi.nlm.nih.gov/",B781), B781)</f>
        <v>8903660</v>
      </c>
      <c r="D781" s="10" t="s">
        <v>1639</v>
      </c>
      <c r="E781" s="8" t="s">
        <v>1016</v>
      </c>
      <c r="F781" s="8" t="str">
        <f>IF(COUNTIF('Healthy (TIAB)'!A227:A1121, B781) &gt; 0, "Yes", "No")</f>
        <v>No</v>
      </c>
    </row>
    <row r="782" spans="1:6" ht="32" x14ac:dyDescent="0.2">
      <c r="A782" s="8">
        <v>1995</v>
      </c>
      <c r="B782" s="8">
        <v>7653444</v>
      </c>
      <c r="C782" s="9">
        <f>HYPERLINK(_xlfn.CONCAT("https://pubmed.ncbi.nlm.nih.gov/",B782), B782)</f>
        <v>7653444</v>
      </c>
      <c r="D782" s="10" t="s">
        <v>1505</v>
      </c>
      <c r="E782" s="8" t="s">
        <v>899</v>
      </c>
      <c r="F782" s="8" t="str">
        <f>IF(COUNTIF('Healthy (TIAB)'!A237:A1131, B782) &gt; 0, "Yes", "No")</f>
        <v>No</v>
      </c>
    </row>
    <row r="783" spans="1:6" ht="32" x14ac:dyDescent="0.2">
      <c r="A783" s="8">
        <v>1995</v>
      </c>
      <c r="B783" s="8">
        <v>7759696</v>
      </c>
      <c r="C783" s="9">
        <f>HYPERLINK(_xlfn.CONCAT("https://pubmed.ncbi.nlm.nih.gov/",B783), B783)</f>
        <v>7759696</v>
      </c>
      <c r="D783" s="10" t="s">
        <v>1506</v>
      </c>
      <c r="E783" s="8" t="s">
        <v>1172</v>
      </c>
      <c r="F783" s="8" t="str">
        <f>IF(COUNTIF('Healthy (TIAB)'!A239:A1133, B783) &gt; 0, "Yes", "No")</f>
        <v>No</v>
      </c>
    </row>
    <row r="784" spans="1:6" ht="32" x14ac:dyDescent="0.2">
      <c r="A784" s="8">
        <v>1995</v>
      </c>
      <c r="B784" s="8">
        <v>7698053</v>
      </c>
      <c r="C784" s="9">
        <f>HYPERLINK(_xlfn.CONCAT("https://pubmed.ncbi.nlm.nih.gov/",B784), B784)</f>
        <v>7698053</v>
      </c>
      <c r="D784" s="10" t="s">
        <v>1507</v>
      </c>
      <c r="E784" s="8" t="s">
        <v>845</v>
      </c>
      <c r="F784" s="8" t="str">
        <f>IF(COUNTIF('Healthy (TIAB)'!A348:A1242, B784) &gt; 0, "Yes", "No")</f>
        <v>No</v>
      </c>
    </row>
    <row r="785" spans="1:6" ht="32" x14ac:dyDescent="0.2">
      <c r="A785" s="8">
        <v>1995</v>
      </c>
      <c r="B785" s="8">
        <v>7486485</v>
      </c>
      <c r="C785" s="9">
        <f>HYPERLINK(_xlfn.CONCAT("https://pubmed.ncbi.nlm.nih.gov/",B785), B785)</f>
        <v>7486485</v>
      </c>
      <c r="D785" s="10" t="s">
        <v>1508</v>
      </c>
      <c r="E785" s="8" t="s">
        <v>893</v>
      </c>
      <c r="F785" s="8" t="str">
        <f>IF(COUNTIF('Healthy (TIAB)'!A442:A1336, B785) &gt; 0, "Yes", "No")</f>
        <v>No</v>
      </c>
    </row>
    <row r="786" spans="1:6" ht="32" x14ac:dyDescent="0.2">
      <c r="A786" s="8">
        <v>1995</v>
      </c>
      <c r="B786" s="8">
        <v>8614301</v>
      </c>
      <c r="C786" s="9">
        <f>HYPERLINK(_xlfn.CONCAT("https://pubmed.ncbi.nlm.nih.gov/",B786), B786)</f>
        <v>8614301</v>
      </c>
      <c r="D786" s="10" t="s">
        <v>224</v>
      </c>
      <c r="E786" s="8" t="s">
        <v>1025</v>
      </c>
      <c r="F786" s="8" t="str">
        <f>IF(COUNTIF('Healthy (TIAB)'!A456:A1350, B786) &gt; 0, "Yes", "No")</f>
        <v>No</v>
      </c>
    </row>
    <row r="787" spans="1:6" ht="48" x14ac:dyDescent="0.2">
      <c r="A787" s="8">
        <v>1995</v>
      </c>
      <c r="B787" s="8">
        <v>7891046</v>
      </c>
      <c r="C787" s="9">
        <f>HYPERLINK(_xlfn.CONCAT("https://pubmed.ncbi.nlm.nih.gov/",B787), B787)</f>
        <v>7891046</v>
      </c>
      <c r="D787" s="10" t="s">
        <v>1671</v>
      </c>
      <c r="E787" s="8" t="s">
        <v>845</v>
      </c>
      <c r="F787" s="8" t="str">
        <f>IF(COUNTIF('Healthy (TIAB)'!A518:A1412, B787) &gt; 0, "Yes", "No")</f>
        <v>No</v>
      </c>
    </row>
    <row r="788" spans="1:6" ht="32" x14ac:dyDescent="0.2">
      <c r="A788" s="8">
        <v>1995</v>
      </c>
      <c r="B788" s="8">
        <v>7871564</v>
      </c>
      <c r="C788" s="9">
        <f>HYPERLINK(_xlfn.CONCAT("https://pubmed.ncbi.nlm.nih.gov/",B788), B788)</f>
        <v>7871564</v>
      </c>
      <c r="D788" s="10" t="s">
        <v>1509</v>
      </c>
      <c r="E788" s="8" t="s">
        <v>1467</v>
      </c>
      <c r="F788" s="8" t="str">
        <f>IF(COUNTIF('Healthy (TIAB)'!A558:A1452, B788) &gt; 0, "Yes", "No")</f>
        <v>No</v>
      </c>
    </row>
    <row r="789" spans="1:6" ht="32" x14ac:dyDescent="0.2">
      <c r="A789" s="8">
        <v>1995</v>
      </c>
      <c r="B789" s="8">
        <v>7775859</v>
      </c>
      <c r="C789" s="9">
        <f>HYPERLINK(_xlfn.CONCAT("https://pubmed.ncbi.nlm.nih.gov/",B789), B789)</f>
        <v>7775859</v>
      </c>
      <c r="D789" s="10" t="s">
        <v>1510</v>
      </c>
      <c r="E789" s="8" t="s">
        <v>887</v>
      </c>
      <c r="F789" s="8" t="str">
        <f>IF(COUNTIF('Healthy (TIAB)'!A606:A1500, B789) &gt; 0, "Yes", "No")</f>
        <v>No</v>
      </c>
    </row>
    <row r="790" spans="1:6" ht="32" x14ac:dyDescent="0.2">
      <c r="A790" s="8">
        <v>1995</v>
      </c>
      <c r="B790" s="8">
        <v>7782902</v>
      </c>
      <c r="C790" s="9">
        <f>HYPERLINK(_xlfn.CONCAT("https://pubmed.ncbi.nlm.nih.gov/",B790), B790)</f>
        <v>7782902</v>
      </c>
      <c r="D790" s="10" t="s">
        <v>1511</v>
      </c>
      <c r="E790" s="8" t="s">
        <v>848</v>
      </c>
      <c r="F790" s="8" t="str">
        <f>IF(COUNTIF('Healthy (TIAB)'!A729:A1623, B790) &gt; 0, "Yes", "No")</f>
        <v>No</v>
      </c>
    </row>
    <row r="791" spans="1:6" ht="32" x14ac:dyDescent="0.2">
      <c r="A791" s="8">
        <v>1995</v>
      </c>
      <c r="B791" s="8">
        <v>8821120</v>
      </c>
      <c r="C791" s="9">
        <f>HYPERLINK(_xlfn.CONCAT("https://pubmed.ncbi.nlm.nih.gov/",B791), B791)</f>
        <v>8821120</v>
      </c>
      <c r="D791" s="10" t="s">
        <v>1512</v>
      </c>
      <c r="E791" s="8" t="s">
        <v>853</v>
      </c>
      <c r="F791" s="8" t="str">
        <f>IF(COUNTIF('Healthy (TIAB)'!A773:A1667, B791) &gt; 0, "Yes", "No")</f>
        <v>No</v>
      </c>
    </row>
    <row r="792" spans="1:6" ht="16" x14ac:dyDescent="0.2">
      <c r="A792" s="8">
        <v>1994</v>
      </c>
      <c r="B792" s="8">
        <v>7992239</v>
      </c>
      <c r="C792" s="9">
        <f>HYPERLINK(_xlfn.CONCAT("https://pubmed.ncbi.nlm.nih.gov/",B792), B792)</f>
        <v>7992239</v>
      </c>
      <c r="D792" s="10" t="s">
        <v>219</v>
      </c>
      <c r="E792" s="8" t="s">
        <v>887</v>
      </c>
      <c r="F792" s="8" t="str">
        <f>IF(COUNTIF('Healthy (TIAB)'!A25:A919, B792) &gt; 0, "Yes", "No")</f>
        <v>Yes</v>
      </c>
    </row>
    <row r="793" spans="1:6" ht="32" x14ac:dyDescent="0.2">
      <c r="A793" s="8">
        <v>1994</v>
      </c>
      <c r="B793" s="8">
        <v>8172092</v>
      </c>
      <c r="C793" s="9">
        <f>HYPERLINK(_xlfn.CONCAT("https://pubmed.ncbi.nlm.nih.gov/",B793), B793)</f>
        <v>8172092</v>
      </c>
      <c r="D793" s="10" t="s">
        <v>1513</v>
      </c>
      <c r="E793" s="8" t="s">
        <v>845</v>
      </c>
      <c r="F793" s="8" t="str">
        <f>IF(COUNTIF('Healthy (TIAB)'!A289:A1183, B793) &gt; 0, "Yes", "No")</f>
        <v>No</v>
      </c>
    </row>
    <row r="794" spans="1:6" ht="32" x14ac:dyDescent="0.2">
      <c r="A794" s="8">
        <v>1994</v>
      </c>
      <c r="B794" s="8">
        <v>8112187</v>
      </c>
      <c r="C794" s="9">
        <f>HYPERLINK(_xlfn.CONCAT("https://pubmed.ncbi.nlm.nih.gov/",B794), B794)</f>
        <v>8112187</v>
      </c>
      <c r="D794" s="10" t="s">
        <v>1720</v>
      </c>
      <c r="E794" s="8" t="s">
        <v>845</v>
      </c>
      <c r="F794" s="8" t="str">
        <f>IF(COUNTIF('Healthy (TIAB)'!A351:A1245, B794) &gt; 0, "Yes", "No")</f>
        <v>No</v>
      </c>
    </row>
    <row r="795" spans="1:6" ht="32" x14ac:dyDescent="0.2">
      <c r="A795" s="8">
        <v>1994</v>
      </c>
      <c r="B795" s="8">
        <v>7852747</v>
      </c>
      <c r="C795" s="9">
        <f>HYPERLINK(_xlfn.CONCAT("https://pubmed.ncbi.nlm.nih.gov/",B795), B795)</f>
        <v>7852747</v>
      </c>
      <c r="D795" s="10" t="s">
        <v>1514</v>
      </c>
      <c r="E795" s="8" t="s">
        <v>845</v>
      </c>
      <c r="F795" s="8" t="str">
        <f>IF(COUNTIF('Healthy (TIAB)'!A365:A1259, B795) &gt; 0, "Yes", "No")</f>
        <v>No</v>
      </c>
    </row>
    <row r="796" spans="1:6" ht="32" x14ac:dyDescent="0.2">
      <c r="A796" s="8">
        <v>1994</v>
      </c>
      <c r="B796" s="8">
        <v>8084465</v>
      </c>
      <c r="C796" s="9">
        <f>HYPERLINK(_xlfn.CONCAT("https://pubmed.ncbi.nlm.nih.gov/",B796), B796)</f>
        <v>8084465</v>
      </c>
      <c r="D796" s="10" t="s">
        <v>1515</v>
      </c>
      <c r="E796" s="8" t="s">
        <v>966</v>
      </c>
      <c r="F796" s="8" t="str">
        <f>IF(COUNTIF('Healthy (TIAB)'!A590:A1484, B796) &gt; 0, "Yes", "No")</f>
        <v>No</v>
      </c>
    </row>
    <row r="797" spans="1:6" ht="16" x14ac:dyDescent="0.2">
      <c r="A797" s="8">
        <v>1994</v>
      </c>
      <c r="B797" s="8">
        <v>7939369</v>
      </c>
      <c r="C797" s="9">
        <f>HYPERLINK(_xlfn.CONCAT("https://pubmed.ncbi.nlm.nih.gov/",B797), B797)</f>
        <v>7939369</v>
      </c>
      <c r="D797" s="10" t="s">
        <v>1516</v>
      </c>
      <c r="E797" s="8" t="s">
        <v>853</v>
      </c>
      <c r="F797" s="8" t="str">
        <f>IF(COUNTIF('Healthy (TIAB)'!A677:A1571, B797) &gt; 0, "Yes", "No")</f>
        <v>No</v>
      </c>
    </row>
    <row r="798" spans="1:6" ht="16" x14ac:dyDescent="0.2">
      <c r="A798" s="8">
        <v>1993</v>
      </c>
      <c r="B798" s="8">
        <v>8258959</v>
      </c>
      <c r="C798" s="9">
        <f>HYPERLINK(_xlfn.CONCAT("https://pubmed.ncbi.nlm.nih.gov/",B798), B798)</f>
        <v>8258959</v>
      </c>
      <c r="D798" s="10" t="s">
        <v>1615</v>
      </c>
      <c r="E798" s="8" t="s">
        <v>893</v>
      </c>
      <c r="F798" s="8" t="str">
        <f>IF(COUNTIF('Healthy (TIAB)'!A80:A974, B798) &gt; 0, "Yes", "No")</f>
        <v>No</v>
      </c>
    </row>
    <row r="799" spans="1:6" ht="16" x14ac:dyDescent="0.2">
      <c r="A799" s="8">
        <v>1993</v>
      </c>
      <c r="B799" s="8">
        <v>8355469</v>
      </c>
      <c r="C799" s="9">
        <f>HYPERLINK(_xlfn.CONCAT("https://pubmed.ncbi.nlm.nih.gov/",B799), B799)</f>
        <v>8355469</v>
      </c>
      <c r="D799" s="10" t="s">
        <v>1517</v>
      </c>
      <c r="E799" s="8" t="s">
        <v>873</v>
      </c>
      <c r="F799" s="8" t="str">
        <f>IF(COUNTIF('Healthy (TIAB)'!A88:A982, B799) &gt; 0, "Yes", "No")</f>
        <v>No</v>
      </c>
    </row>
    <row r="800" spans="1:6" ht="32" x14ac:dyDescent="0.2">
      <c r="A800" s="8">
        <v>1993</v>
      </c>
      <c r="B800" s="8">
        <v>8422345</v>
      </c>
      <c r="C800" s="9">
        <f>HYPERLINK(_xlfn.CONCAT("https://pubmed.ncbi.nlm.nih.gov/",B800), B800)</f>
        <v>8422345</v>
      </c>
      <c r="D800" s="10" t="s">
        <v>1518</v>
      </c>
      <c r="E800" s="8" t="s">
        <v>961</v>
      </c>
      <c r="F800" s="8" t="str">
        <f>IF(COUNTIF('Healthy (TIAB)'!A105:A999, B800) &gt; 0, "Yes", "No")</f>
        <v>No</v>
      </c>
    </row>
    <row r="801" spans="1:6" ht="32" x14ac:dyDescent="0.2">
      <c r="A801" s="8">
        <v>1993</v>
      </c>
      <c r="B801" s="8">
        <v>8480678</v>
      </c>
      <c r="C801" s="9">
        <f>HYPERLINK(_xlfn.CONCAT("https://pubmed.ncbi.nlm.nih.gov/",B801), B801)</f>
        <v>8480678</v>
      </c>
      <c r="D801" s="10" t="s">
        <v>61</v>
      </c>
      <c r="E801" s="8" t="s">
        <v>887</v>
      </c>
      <c r="F801" s="8" t="str">
        <f>IF(COUNTIF('Healthy (TIAB)'!A211:A1105, B801) &gt; 0, "Yes", "No")</f>
        <v>No</v>
      </c>
    </row>
    <row r="802" spans="1:6" ht="32" x14ac:dyDescent="0.2">
      <c r="A802" s="8">
        <v>1993</v>
      </c>
      <c r="B802" s="8">
        <v>8378746</v>
      </c>
      <c r="C802" s="9">
        <f>HYPERLINK(_xlfn.CONCAT("https://pubmed.ncbi.nlm.nih.gov/",B802), B802)</f>
        <v>8378746</v>
      </c>
      <c r="D802" s="10" t="s">
        <v>625</v>
      </c>
      <c r="E802" s="8" t="s">
        <v>851</v>
      </c>
      <c r="F802" s="8" t="str">
        <f>IF(COUNTIF('Healthy (TIAB)'!A229:A1123, B802) &gt; 0, "Yes", "No")</f>
        <v>Yes</v>
      </c>
    </row>
    <row r="803" spans="1:6" ht="32" x14ac:dyDescent="0.2">
      <c r="A803" s="8">
        <v>1993</v>
      </c>
      <c r="B803" s="8">
        <v>8325975</v>
      </c>
      <c r="C803" s="9">
        <f>HYPERLINK(_xlfn.CONCAT("https://pubmed.ncbi.nlm.nih.gov/",B803), B803)</f>
        <v>8325975</v>
      </c>
      <c r="D803" s="10" t="s">
        <v>1519</v>
      </c>
      <c r="E803" s="8" t="s">
        <v>850</v>
      </c>
      <c r="F803" s="8" t="str">
        <f>IF(COUNTIF('Healthy (TIAB)'!A270:A1164, B803) &gt; 0, "Yes", "No")</f>
        <v>No</v>
      </c>
    </row>
    <row r="804" spans="1:6" ht="32" x14ac:dyDescent="0.2">
      <c r="A804" s="8">
        <v>1993</v>
      </c>
      <c r="B804" s="8">
        <v>8241099</v>
      </c>
      <c r="C804" s="9">
        <f>HYPERLINK(_xlfn.CONCAT("https://pubmed.ncbi.nlm.nih.gov/",B804), B804)</f>
        <v>8241099</v>
      </c>
      <c r="D804" s="10" t="s">
        <v>1520</v>
      </c>
      <c r="E804" s="8" t="s">
        <v>887</v>
      </c>
      <c r="F804" s="8" t="str">
        <f>IF(COUNTIF('Healthy (TIAB)'!A298:A1192, B804) &gt; 0, "Yes", "No")</f>
        <v>No</v>
      </c>
    </row>
    <row r="805" spans="1:6" ht="32" x14ac:dyDescent="0.2">
      <c r="A805" s="8">
        <v>1993</v>
      </c>
      <c r="B805" s="8">
        <v>8222740</v>
      </c>
      <c r="C805" s="9">
        <f>HYPERLINK(_xlfn.CONCAT("https://pubmed.ncbi.nlm.nih.gov/",B805), B805)</f>
        <v>8222740</v>
      </c>
      <c r="D805" s="10" t="s">
        <v>1659</v>
      </c>
      <c r="E805" s="8" t="s">
        <v>1265</v>
      </c>
      <c r="F805" s="8" t="str">
        <f>IF(COUNTIF('Healthy (TIAB)'!A397:A1291, B805) &gt; 0, "Yes", "No")</f>
        <v>No</v>
      </c>
    </row>
    <row r="806" spans="1:6" ht="32" x14ac:dyDescent="0.2">
      <c r="A806" s="8">
        <v>1993</v>
      </c>
      <c r="B806" s="8">
        <v>8503363</v>
      </c>
      <c r="C806" s="9">
        <f>HYPERLINK(_xlfn.CONCAT("https://pubmed.ncbi.nlm.nih.gov/",B806), B806)</f>
        <v>8503363</v>
      </c>
      <c r="D806" s="10" t="s">
        <v>1522</v>
      </c>
      <c r="E806" s="8" t="s">
        <v>853</v>
      </c>
      <c r="F806" s="8" t="str">
        <f>IF(COUNTIF('Healthy (TIAB)'!A440:A1334, B806) &gt; 0, "Yes", "No")</f>
        <v>No</v>
      </c>
    </row>
    <row r="807" spans="1:6" ht="48" x14ac:dyDescent="0.2">
      <c r="A807" s="8">
        <v>1993</v>
      </c>
      <c r="B807" s="8">
        <v>8219660</v>
      </c>
      <c r="C807" s="9">
        <f>HYPERLINK(_xlfn.CONCAT("https://pubmed.ncbi.nlm.nih.gov/",B807), B807)</f>
        <v>8219660</v>
      </c>
      <c r="D807" s="10" t="s">
        <v>1523</v>
      </c>
      <c r="E807" s="8" t="s">
        <v>887</v>
      </c>
      <c r="F807" s="8" t="str">
        <f>IF(COUNTIF('Healthy (TIAB)'!A481:A1375, B807) &gt; 0, "Yes", "No")</f>
        <v>No</v>
      </c>
    </row>
    <row r="808" spans="1:6" ht="16" x14ac:dyDescent="0.2">
      <c r="A808" s="8">
        <v>1993</v>
      </c>
      <c r="B808" s="8">
        <v>7907885</v>
      </c>
      <c r="C808" s="9">
        <f>HYPERLINK(_xlfn.CONCAT("https://pubmed.ncbi.nlm.nih.gov/",B808), B808)</f>
        <v>7907885</v>
      </c>
      <c r="D808" s="10" t="s">
        <v>1524</v>
      </c>
      <c r="E808" s="8" t="s">
        <v>887</v>
      </c>
      <c r="F808" s="8" t="str">
        <f>IF(COUNTIF('Healthy (TIAB)'!A509:A1403, B808) &gt; 0, "Yes", "No")</f>
        <v>No</v>
      </c>
    </row>
    <row r="809" spans="1:6" ht="32" x14ac:dyDescent="0.2">
      <c r="A809" s="8">
        <v>1993</v>
      </c>
      <c r="B809" s="8">
        <v>8471818</v>
      </c>
      <c r="C809" s="9">
        <f>HYPERLINK(_xlfn.CONCAT("https://pubmed.ncbi.nlm.nih.gov/",B809), B809)</f>
        <v>8471818</v>
      </c>
      <c r="D809" s="10" t="s">
        <v>1525</v>
      </c>
      <c r="E809" s="8" t="s">
        <v>893</v>
      </c>
      <c r="F809" s="8" t="str">
        <f>IF(COUNTIF('Healthy (TIAB)'!A745:A1639, B809) &gt; 0, "Yes", "No")</f>
        <v>No</v>
      </c>
    </row>
    <row r="810" spans="1:6" ht="32" x14ac:dyDescent="0.2">
      <c r="A810" s="8">
        <v>1993</v>
      </c>
      <c r="B810" s="8">
        <v>8399634</v>
      </c>
      <c r="C810" s="9">
        <f>HYPERLINK(_xlfn.CONCAT("https://pubmed.ncbi.nlm.nih.gov/",B810), B810)</f>
        <v>8399634</v>
      </c>
      <c r="D810" s="10" t="s">
        <v>1690</v>
      </c>
      <c r="E810" s="8" t="s">
        <v>1046</v>
      </c>
      <c r="F810" s="8" t="str">
        <f>IF(COUNTIF('Healthy (TIAB)'!A746:A1640, B810) &gt; 0, "Yes", "No")</f>
        <v>No</v>
      </c>
    </row>
    <row r="811" spans="1:6" ht="32" x14ac:dyDescent="0.2">
      <c r="A811" s="8">
        <v>1993</v>
      </c>
      <c r="B811" s="8">
        <v>8241095</v>
      </c>
      <c r="C811" s="9">
        <f>HYPERLINK(_xlfn.CONCAT("https://pubmed.ncbi.nlm.nih.gov/",B811), B811)</f>
        <v>8241095</v>
      </c>
      <c r="D811" s="10" t="s">
        <v>1526</v>
      </c>
      <c r="E811" s="8" t="s">
        <v>1236</v>
      </c>
      <c r="F811" s="8" t="str">
        <f>IF(COUNTIF('Healthy (TIAB)'!A760:A1654, B811) &gt; 0, "Yes", "No")</f>
        <v>No</v>
      </c>
    </row>
    <row r="812" spans="1:6" ht="32" x14ac:dyDescent="0.2">
      <c r="A812" s="8">
        <v>1993</v>
      </c>
      <c r="B812" s="8">
        <v>8327853</v>
      </c>
      <c r="C812" s="9">
        <f>HYPERLINK(_xlfn.CONCAT("https://pubmed.ncbi.nlm.nih.gov/",B812), B812)</f>
        <v>8327853</v>
      </c>
      <c r="D812" s="10" t="s">
        <v>60</v>
      </c>
      <c r="E812" s="8" t="s">
        <v>899</v>
      </c>
      <c r="F812" s="8" t="str">
        <f>IF(COUNTIF('Healthy (TIAB)'!A923:A1817, B812) &gt; 0, "Yes", "No")</f>
        <v>No</v>
      </c>
    </row>
    <row r="813" spans="1:6" ht="16" x14ac:dyDescent="0.2">
      <c r="A813" s="8">
        <v>1992</v>
      </c>
      <c r="B813" s="8">
        <v>1457875</v>
      </c>
      <c r="C813" s="9">
        <f>HYPERLINK(_xlfn.CONCAT("https://pubmed.ncbi.nlm.nih.gov/",B813), B813)</f>
        <v>1457875</v>
      </c>
      <c r="D813" s="10" t="s">
        <v>1608</v>
      </c>
      <c r="E813" s="8" t="s">
        <v>951</v>
      </c>
      <c r="F813" s="8" t="str">
        <f>IF(COUNTIF('Healthy (TIAB)'!A27:A921, B813) &gt; 0, "Yes", "No")</f>
        <v>No</v>
      </c>
    </row>
    <row r="814" spans="1:6" ht="32" x14ac:dyDescent="0.2">
      <c r="A814" s="8">
        <v>1992</v>
      </c>
      <c r="B814" s="8">
        <v>1411254</v>
      </c>
      <c r="C814" s="9">
        <f>HYPERLINK(_xlfn.CONCAT("https://pubmed.ncbi.nlm.nih.gov/",B814), B814)</f>
        <v>1411254</v>
      </c>
      <c r="D814" s="10" t="s">
        <v>1527</v>
      </c>
      <c r="E814" s="8" t="s">
        <v>848</v>
      </c>
      <c r="F814" s="8" t="str">
        <f>IF(COUNTIF('Healthy (TIAB)'!A77:A971, B814) &gt; 0, "Yes", "No")</f>
        <v>No</v>
      </c>
    </row>
    <row r="815" spans="1:6" ht="32" x14ac:dyDescent="0.2">
      <c r="A815" s="8">
        <v>1992</v>
      </c>
      <c r="B815" s="8">
        <v>1477328</v>
      </c>
      <c r="C815" s="9">
        <f>HYPERLINK(_xlfn.CONCAT("https://pubmed.ncbi.nlm.nih.gov/",B815), B815)</f>
        <v>1477328</v>
      </c>
      <c r="D815" s="10" t="s">
        <v>1528</v>
      </c>
      <c r="E815" s="8" t="s">
        <v>887</v>
      </c>
      <c r="F815" s="8" t="str">
        <f>IF(COUNTIF('Healthy (TIAB)'!A90:A984, B815) &gt; 0, "Yes", "No")</f>
        <v>No</v>
      </c>
    </row>
    <row r="816" spans="1:6" ht="16" x14ac:dyDescent="0.2">
      <c r="A816" s="8">
        <v>1992</v>
      </c>
      <c r="B816" s="8">
        <v>1640003</v>
      </c>
      <c r="C816" s="9">
        <f>HYPERLINK(_xlfn.CONCAT("https://pubmed.ncbi.nlm.nih.gov/",B816), B816)</f>
        <v>1640003</v>
      </c>
      <c r="D816" s="10" t="s">
        <v>1638</v>
      </c>
      <c r="E816" s="8" t="s">
        <v>1297</v>
      </c>
      <c r="F816" s="8" t="str">
        <f>IF(COUNTIF('Healthy (TIAB)'!A223:A1117, B816) &gt; 0, "Yes", "No")</f>
        <v>No</v>
      </c>
    </row>
    <row r="817" spans="1:6" ht="48" x14ac:dyDescent="0.2">
      <c r="A817" s="8">
        <v>1992</v>
      </c>
      <c r="B817" s="8">
        <v>1453884</v>
      </c>
      <c r="C817" s="9">
        <f>HYPERLINK(_xlfn.CONCAT("https://pubmed.ncbi.nlm.nih.gov/",B817), B817)</f>
        <v>1453884</v>
      </c>
      <c r="D817" s="10" t="s">
        <v>1529</v>
      </c>
      <c r="E817" s="8" t="s">
        <v>1530</v>
      </c>
      <c r="F817" s="8" t="str">
        <f>IF(COUNTIF('Healthy (TIAB)'!A250:A1144, B817) &gt; 0, "Yes", "No")</f>
        <v>No</v>
      </c>
    </row>
    <row r="818" spans="1:6" ht="16" x14ac:dyDescent="0.2">
      <c r="A818" s="8">
        <v>1992</v>
      </c>
      <c r="B818" s="8">
        <v>1466329</v>
      </c>
      <c r="C818" s="9">
        <f>HYPERLINK(_xlfn.CONCAT("https://pubmed.ncbi.nlm.nih.gov/",B818), B818)</f>
        <v>1466329</v>
      </c>
      <c r="D818" s="10" t="s">
        <v>1531</v>
      </c>
      <c r="E818" s="8" t="s">
        <v>856</v>
      </c>
      <c r="F818" s="8" t="str">
        <f>IF(COUNTIF('Healthy (TIAB)'!A260:A1154, B818) &gt; 0, "Yes", "No")</f>
        <v>No</v>
      </c>
    </row>
    <row r="819" spans="1:6" ht="32" x14ac:dyDescent="0.2">
      <c r="A819" s="8">
        <v>1992</v>
      </c>
      <c r="B819" s="8">
        <v>1390601</v>
      </c>
      <c r="C819" s="9">
        <f>HYPERLINK(_xlfn.CONCAT("https://pubmed.ncbi.nlm.nih.gov/",B819), B819)</f>
        <v>1390601</v>
      </c>
      <c r="D819" s="10" t="s">
        <v>59</v>
      </c>
      <c r="E819" s="8" t="s">
        <v>1467</v>
      </c>
      <c r="F819" s="8" t="str">
        <f>IF(COUNTIF('Healthy (TIAB)'!A294:A1188, B819) &gt; 0, "Yes", "No")</f>
        <v>No</v>
      </c>
    </row>
    <row r="820" spans="1:6" ht="48" x14ac:dyDescent="0.2">
      <c r="A820" s="8">
        <v>1992</v>
      </c>
      <c r="B820" s="8">
        <v>1409770</v>
      </c>
      <c r="C820" s="9">
        <f>HYPERLINK(_xlfn.CONCAT("https://pubmed.ncbi.nlm.nih.gov/",B820), B820)</f>
        <v>1409770</v>
      </c>
      <c r="D820" s="10" t="s">
        <v>1650</v>
      </c>
      <c r="E820" s="8" t="s">
        <v>850</v>
      </c>
      <c r="F820" s="8" t="str">
        <f>IF(COUNTIF('Healthy (TIAB)'!A296:A1190, B820) &gt; 0, "Yes", "No")</f>
        <v>No</v>
      </c>
    </row>
    <row r="821" spans="1:6" ht="32" x14ac:dyDescent="0.2">
      <c r="A821" s="8">
        <v>1992</v>
      </c>
      <c r="B821" s="8">
        <v>1406295</v>
      </c>
      <c r="C821" s="9">
        <f>HYPERLINK(_xlfn.CONCAT("https://pubmed.ncbi.nlm.nih.gov/",B821), B821)</f>
        <v>1406295</v>
      </c>
      <c r="D821" s="10" t="s">
        <v>1532</v>
      </c>
      <c r="E821" s="8" t="s">
        <v>893</v>
      </c>
      <c r="F821" s="8" t="str">
        <f>IF(COUNTIF('Healthy (TIAB)'!A337:A1231, B821) &gt; 0, "Yes", "No")</f>
        <v>No</v>
      </c>
    </row>
    <row r="822" spans="1:6" ht="32" x14ac:dyDescent="0.2">
      <c r="A822" s="8">
        <v>1992</v>
      </c>
      <c r="B822" s="8">
        <v>1459169</v>
      </c>
      <c r="C822" s="9">
        <f>HYPERLINK(_xlfn.CONCAT("https://pubmed.ncbi.nlm.nih.gov/",B822), B822)</f>
        <v>1459169</v>
      </c>
      <c r="D822" s="10" t="s">
        <v>214</v>
      </c>
      <c r="E822" s="8" t="s">
        <v>851</v>
      </c>
      <c r="F822" s="8" t="str">
        <f>IF(COUNTIF('Healthy (TIAB)'!A338:A1232, B822) &gt; 0, "Yes", "No")</f>
        <v>No</v>
      </c>
    </row>
    <row r="823" spans="1:6" ht="32" x14ac:dyDescent="0.2">
      <c r="A823" s="8">
        <v>1992</v>
      </c>
      <c r="B823" s="8">
        <v>1636624</v>
      </c>
      <c r="C823" s="9">
        <f>HYPERLINK(_xlfn.CONCAT("https://pubmed.ncbi.nlm.nih.gov/",B823), B823)</f>
        <v>1636624</v>
      </c>
      <c r="D823" s="10" t="s">
        <v>1533</v>
      </c>
      <c r="E823" s="8" t="s">
        <v>851</v>
      </c>
      <c r="F823" s="8" t="str">
        <f>IF(COUNTIF('Healthy (TIAB)'!A340:A1234, B823) &gt; 0, "Yes", "No")</f>
        <v>No</v>
      </c>
    </row>
    <row r="824" spans="1:6" ht="32" x14ac:dyDescent="0.2">
      <c r="A824" s="8">
        <v>1992</v>
      </c>
      <c r="B824" s="8">
        <v>1328817</v>
      </c>
      <c r="C824" s="9">
        <f>HYPERLINK(_xlfn.CONCAT("https://pubmed.ncbi.nlm.nih.gov/",B824), B824)</f>
        <v>1328817</v>
      </c>
      <c r="D824" s="10" t="s">
        <v>1534</v>
      </c>
      <c r="E824" s="8" t="s">
        <v>1025</v>
      </c>
      <c r="F824" s="8" t="str">
        <f>IF(COUNTIF('Healthy (TIAB)'!A398:A1292, B824) &gt; 0, "Yes", "No")</f>
        <v>No</v>
      </c>
    </row>
    <row r="825" spans="1:6" ht="32" x14ac:dyDescent="0.2">
      <c r="A825" s="8">
        <v>1992</v>
      </c>
      <c r="B825" s="8">
        <v>1610984</v>
      </c>
      <c r="C825" s="9">
        <f>HYPERLINK(_xlfn.CONCAT("https://pubmed.ncbi.nlm.nih.gov/",B825), B825)</f>
        <v>1610984</v>
      </c>
      <c r="D825" s="10" t="s">
        <v>1661</v>
      </c>
      <c r="E825" s="8" t="s">
        <v>851</v>
      </c>
      <c r="F825" s="8" t="str">
        <f>IF(COUNTIF('Healthy (TIAB)'!A406:A1300, B825) &gt; 0, "Yes", "No")</f>
        <v>No</v>
      </c>
    </row>
    <row r="826" spans="1:6" ht="32" x14ac:dyDescent="0.2">
      <c r="A826" s="8">
        <v>1992</v>
      </c>
      <c r="B826" s="8">
        <v>1492755</v>
      </c>
      <c r="C826" s="9">
        <f>HYPERLINK(_xlfn.CONCAT("https://pubmed.ncbi.nlm.nih.gov/",B826), B826)</f>
        <v>1492755</v>
      </c>
      <c r="D826" s="10" t="s">
        <v>1689</v>
      </c>
      <c r="E826" s="8" t="s">
        <v>850</v>
      </c>
      <c r="F826" s="8" t="str">
        <f>IF(COUNTIF('Healthy (TIAB)'!A736:A1630, B826) &gt; 0, "Yes", "No")</f>
        <v>No</v>
      </c>
    </row>
    <row r="827" spans="1:6" ht="32" x14ac:dyDescent="0.2">
      <c r="A827" s="8">
        <v>1992</v>
      </c>
      <c r="B827" s="8">
        <v>1319109</v>
      </c>
      <c r="C827" s="9">
        <f>HYPERLINK(_xlfn.CONCAT("https://pubmed.ncbi.nlm.nih.gov/",B827), B827)</f>
        <v>1319109</v>
      </c>
      <c r="D827" s="10" t="s">
        <v>1535</v>
      </c>
      <c r="E827" s="8" t="s">
        <v>887</v>
      </c>
      <c r="F827" s="8" t="str">
        <f>IF(COUNTIF('Healthy (TIAB)'!A751:A1645, B827) &gt; 0, "Yes", "No")</f>
        <v>No</v>
      </c>
    </row>
    <row r="828" spans="1:6" ht="32" x14ac:dyDescent="0.2">
      <c r="A828" s="8">
        <v>1992</v>
      </c>
      <c r="B828" s="8">
        <v>1390587</v>
      </c>
      <c r="C828" s="9">
        <f>HYPERLINK(_xlfn.CONCAT("https://pubmed.ncbi.nlm.nih.gov/",B828), B828)</f>
        <v>1390587</v>
      </c>
      <c r="D828" s="10" t="s">
        <v>1536</v>
      </c>
      <c r="E828" s="8" t="s">
        <v>856</v>
      </c>
      <c r="F828" s="8" t="str">
        <f>IF(COUNTIF('Healthy (TIAB)'!A808:A1702, B828) &gt; 0, "Yes", "No")</f>
        <v>No</v>
      </c>
    </row>
    <row r="829" spans="1:6" ht="32" x14ac:dyDescent="0.2">
      <c r="A829" s="8">
        <v>1992</v>
      </c>
      <c r="B829" s="8">
        <v>1398503</v>
      </c>
      <c r="C829" s="9">
        <f>HYPERLINK(_xlfn.CONCAT("https://pubmed.ncbi.nlm.nih.gov/",B829), B829)</f>
        <v>1398503</v>
      </c>
      <c r="D829" s="10" t="s">
        <v>1537</v>
      </c>
      <c r="E829" s="8" t="s">
        <v>1242</v>
      </c>
      <c r="F829" s="8" t="str">
        <f>IF(COUNTIF('Healthy (TIAB)'!A825:A1719, B829) &gt; 0, "Yes", "No")</f>
        <v>No</v>
      </c>
    </row>
    <row r="830" spans="1:6" ht="32" x14ac:dyDescent="0.2">
      <c r="A830" s="8">
        <v>1991</v>
      </c>
      <c r="B830" s="8">
        <v>1826986</v>
      </c>
      <c r="C830" s="9">
        <f>HYPERLINK(_xlfn.CONCAT("https://pubmed.ncbi.nlm.nih.gov/",B830), B830)</f>
        <v>1826986</v>
      </c>
      <c r="D830" s="10" t="s">
        <v>1538</v>
      </c>
      <c r="E830" s="8" t="s">
        <v>1242</v>
      </c>
      <c r="F830" s="8" t="str">
        <f>IF(COUNTIF('Healthy (TIAB)'!A29:A923, B830) &gt; 0, "Yes", "No")</f>
        <v>No</v>
      </c>
    </row>
    <row r="831" spans="1:6" ht="32" x14ac:dyDescent="0.2">
      <c r="A831" s="8">
        <v>1991</v>
      </c>
      <c r="B831" s="8">
        <v>1861924</v>
      </c>
      <c r="C831" s="9">
        <f>HYPERLINK(_xlfn.CONCAT("https://pubmed.ncbi.nlm.nih.gov/",B831), B831)</f>
        <v>1861924</v>
      </c>
      <c r="D831" s="10" t="s">
        <v>1539</v>
      </c>
      <c r="E831" s="8" t="s">
        <v>845</v>
      </c>
      <c r="F831" s="8" t="str">
        <f>IF(COUNTIF('Healthy (TIAB)'!A44:A938, B831) &gt; 0, "Yes", "No")</f>
        <v>No</v>
      </c>
    </row>
    <row r="832" spans="1:6" ht="32" x14ac:dyDescent="0.2">
      <c r="A832" s="8">
        <v>1991</v>
      </c>
      <c r="B832" s="8">
        <v>1832701</v>
      </c>
      <c r="C832" s="9">
        <f>HYPERLINK(_xlfn.CONCAT("https://pubmed.ncbi.nlm.nih.gov/",B832), B832)</f>
        <v>1832701</v>
      </c>
      <c r="D832" s="10" t="s">
        <v>1540</v>
      </c>
      <c r="E832" s="8" t="s">
        <v>853</v>
      </c>
      <c r="F832" s="8" t="str">
        <f>IF(COUNTIF('Healthy (TIAB)'!A102:A996, B832) &gt; 0, "Yes", "No")</f>
        <v>No</v>
      </c>
    </row>
    <row r="833" spans="1:6" ht="32" x14ac:dyDescent="0.2">
      <c r="A833" s="8">
        <v>1991</v>
      </c>
      <c r="B833" s="8">
        <v>1991153</v>
      </c>
      <c r="C833" s="9">
        <f>HYPERLINK(_xlfn.CONCAT("https://pubmed.ncbi.nlm.nih.gov/",B833), B833)</f>
        <v>1991153</v>
      </c>
      <c r="D833" s="10" t="s">
        <v>1712</v>
      </c>
      <c r="E833" s="8" t="s">
        <v>851</v>
      </c>
      <c r="F833" s="8" t="str">
        <f>IF(COUNTIF('Healthy (TIAB)'!A120:A1014, B833) &gt; 0, "Yes", "No")</f>
        <v>No</v>
      </c>
    </row>
    <row r="834" spans="1:6" ht="32" x14ac:dyDescent="0.2">
      <c r="A834" s="8">
        <v>1991</v>
      </c>
      <c r="B834" s="8">
        <v>2065040</v>
      </c>
      <c r="C834" s="9">
        <f>HYPERLINK(_xlfn.CONCAT("https://pubmed.ncbi.nlm.nih.gov/",B834), B834)</f>
        <v>2065040</v>
      </c>
      <c r="D834" s="10" t="s">
        <v>1541</v>
      </c>
      <c r="E834" s="8" t="s">
        <v>845</v>
      </c>
      <c r="F834" s="8" t="str">
        <f>IF(COUNTIF('Healthy (TIAB)'!A235:A1129, B834) &gt; 0, "Yes", "No")</f>
        <v>No</v>
      </c>
    </row>
    <row r="835" spans="1:6" ht="16" x14ac:dyDescent="0.2">
      <c r="A835" s="8">
        <v>1991</v>
      </c>
      <c r="B835" s="8">
        <v>1831755</v>
      </c>
      <c r="C835" s="9">
        <f>HYPERLINK(_xlfn.CONCAT("https://pubmed.ncbi.nlm.nih.gov/",B835), B835)</f>
        <v>1831755</v>
      </c>
      <c r="D835" s="10" t="s">
        <v>1542</v>
      </c>
      <c r="E835" s="8" t="s">
        <v>899</v>
      </c>
      <c r="F835" s="8" t="str">
        <f>IF(COUNTIF('Healthy (TIAB)'!A277:A1171, B835) &gt; 0, "Yes", "No")</f>
        <v>No</v>
      </c>
    </row>
    <row r="836" spans="1:6" ht="32" x14ac:dyDescent="0.2">
      <c r="A836" s="8">
        <v>1991</v>
      </c>
      <c r="B836" s="8">
        <v>2000816</v>
      </c>
      <c r="C836" s="9">
        <f>HYPERLINK(_xlfn.CONCAT("https://pubmed.ncbi.nlm.nih.gov/",B836), B836)</f>
        <v>2000816</v>
      </c>
      <c r="D836" s="10" t="s">
        <v>1543</v>
      </c>
      <c r="E836" s="8" t="s">
        <v>899</v>
      </c>
      <c r="F836" s="8" t="str">
        <f>IF(COUNTIF('Healthy (TIAB)'!A318:A1212, B836) &gt; 0, "Yes", "No")</f>
        <v>No</v>
      </c>
    </row>
    <row r="837" spans="1:6" ht="32" x14ac:dyDescent="0.2">
      <c r="A837" s="8">
        <v>1991</v>
      </c>
      <c r="B837" s="8">
        <v>1897475</v>
      </c>
      <c r="C837" s="9">
        <f>HYPERLINK(_xlfn.CONCAT("https://pubmed.ncbi.nlm.nih.gov/",B837), B837)</f>
        <v>1897475</v>
      </c>
      <c r="D837" s="10" t="s">
        <v>1721</v>
      </c>
      <c r="E837" s="8" t="s">
        <v>851</v>
      </c>
      <c r="F837" s="8" t="str">
        <f>IF(COUNTIF('Healthy (TIAB)'!A461:A1355, B837) &gt; 0, "Yes", "No")</f>
        <v>No</v>
      </c>
    </row>
    <row r="838" spans="1:6" ht="32" x14ac:dyDescent="0.2">
      <c r="A838" s="8">
        <v>1991</v>
      </c>
      <c r="B838" s="8">
        <v>1828336</v>
      </c>
      <c r="C838" s="9">
        <f>HYPERLINK(_xlfn.CONCAT("https://pubmed.ncbi.nlm.nih.gov/",B838), B838)</f>
        <v>1828336</v>
      </c>
      <c r="D838" s="10" t="s">
        <v>1544</v>
      </c>
      <c r="E838" s="8" t="s">
        <v>845</v>
      </c>
      <c r="F838" s="8" t="str">
        <f>IF(COUNTIF('Healthy (TIAB)'!A482:A1376, B838) &gt; 0, "Yes", "No")</f>
        <v>No</v>
      </c>
    </row>
    <row r="839" spans="1:6" ht="32" x14ac:dyDescent="0.2">
      <c r="A839" s="8">
        <v>1991</v>
      </c>
      <c r="B839" s="8">
        <v>1989427</v>
      </c>
      <c r="C839" s="9">
        <f>HYPERLINK(_xlfn.CONCAT("https://pubmed.ncbi.nlm.nih.gov/",B839), B839)</f>
        <v>1989427</v>
      </c>
      <c r="D839" s="10" t="s">
        <v>1545</v>
      </c>
      <c r="E839" s="8" t="s">
        <v>943</v>
      </c>
      <c r="F839" s="8" t="str">
        <f>IF(COUNTIF('Healthy (TIAB)'!A496:A1390, B839) &gt; 0, "Yes", "No")</f>
        <v>No</v>
      </c>
    </row>
    <row r="840" spans="1:6" ht="48" x14ac:dyDescent="0.2">
      <c r="A840" s="8">
        <v>1991</v>
      </c>
      <c r="B840" s="8">
        <v>1987991</v>
      </c>
      <c r="C840" s="9">
        <f>HYPERLINK(_xlfn.CONCAT("https://pubmed.ncbi.nlm.nih.gov/",B840), B840)</f>
        <v>1987991</v>
      </c>
      <c r="D840" s="10" t="s">
        <v>205</v>
      </c>
      <c r="E840" s="8" t="s">
        <v>1297</v>
      </c>
      <c r="F840" s="8" t="str">
        <f>IF(COUNTIF('Healthy (TIAB)'!A743:A1637, B840) &gt; 0, "Yes", "No")</f>
        <v>No</v>
      </c>
    </row>
    <row r="841" spans="1:6" ht="16" x14ac:dyDescent="0.2">
      <c r="A841" s="8">
        <v>1991</v>
      </c>
      <c r="B841" s="8">
        <v>1888238</v>
      </c>
      <c r="C841" s="9">
        <f>HYPERLINK(_xlfn.CONCAT("https://pubmed.ncbi.nlm.nih.gov/",B841), B841)</f>
        <v>1888238</v>
      </c>
      <c r="D841" s="10" t="s">
        <v>1546</v>
      </c>
      <c r="E841" s="8" t="s">
        <v>1287</v>
      </c>
      <c r="F841" s="8" t="str">
        <f>IF(COUNTIF('Healthy (TIAB)'!A753:A1647, B841) &gt; 0, "Yes", "No")</f>
        <v>No</v>
      </c>
    </row>
    <row r="842" spans="1:6" ht="16" x14ac:dyDescent="0.2">
      <c r="A842" s="8">
        <v>1990</v>
      </c>
      <c r="B842" s="8">
        <v>2141757</v>
      </c>
      <c r="C842" s="9">
        <f>HYPERLINK(_xlfn.CONCAT("https://pubmed.ncbi.nlm.nih.gov/",B842), B842)</f>
        <v>2141757</v>
      </c>
      <c r="D842" s="10" t="s">
        <v>203</v>
      </c>
      <c r="E842" s="8" t="s">
        <v>850</v>
      </c>
      <c r="F842" s="8" t="str">
        <f>IF(COUNTIF('Healthy (TIAB)'!A81:A975, B842) &gt; 0, "Yes", "No")</f>
        <v>Yes</v>
      </c>
    </row>
    <row r="843" spans="1:6" ht="32" x14ac:dyDescent="0.2">
      <c r="A843" s="8">
        <v>1990</v>
      </c>
      <c r="B843" s="8">
        <v>2142635</v>
      </c>
      <c r="C843" s="9">
        <f>HYPERLINK(_xlfn.CONCAT("https://pubmed.ncbi.nlm.nih.gov/",B843), B843)</f>
        <v>2142635</v>
      </c>
      <c r="D843" s="10" t="s">
        <v>1616</v>
      </c>
      <c r="E843" s="8" t="s">
        <v>897</v>
      </c>
      <c r="F843" s="8" t="str">
        <f>IF(COUNTIF('Healthy (TIAB)'!A83:A977, B843) &gt; 0, "Yes", "No")</f>
        <v>No</v>
      </c>
    </row>
    <row r="844" spans="1:6" ht="32" x14ac:dyDescent="0.2">
      <c r="A844" s="8">
        <v>1990</v>
      </c>
      <c r="B844" s="8">
        <v>2341828</v>
      </c>
      <c r="C844" s="9">
        <f>HYPERLINK(_xlfn.CONCAT("https://pubmed.ncbi.nlm.nih.gov/",B844), B844)</f>
        <v>2341828</v>
      </c>
      <c r="D844" s="10" t="s">
        <v>202</v>
      </c>
      <c r="E844" s="8" t="s">
        <v>853</v>
      </c>
      <c r="F844" s="8" t="str">
        <f>IF(COUNTIF('Healthy (TIAB)'!A89:A983, B844) &gt; 0, "Yes", "No")</f>
        <v>Yes</v>
      </c>
    </row>
    <row r="845" spans="1:6" ht="16" x14ac:dyDescent="0.2">
      <c r="A845" s="8">
        <v>1990</v>
      </c>
      <c r="B845" s="8">
        <v>2309646</v>
      </c>
      <c r="C845" s="9">
        <f>HYPERLINK(_xlfn.CONCAT("https://pubmed.ncbi.nlm.nih.gov/",B845), B845)</f>
        <v>2309646</v>
      </c>
      <c r="D845" s="10" t="s">
        <v>1548</v>
      </c>
      <c r="E845" s="8" t="s">
        <v>1467</v>
      </c>
      <c r="F845" s="8" t="str">
        <f>IF(COUNTIF('Healthy (TIAB)'!A106:A1000, B845) &gt; 0, "Yes", "No")</f>
        <v>No</v>
      </c>
    </row>
    <row r="846" spans="1:6" ht="32" x14ac:dyDescent="0.2">
      <c r="A846" s="8">
        <v>1990</v>
      </c>
      <c r="B846" s="8">
        <v>2239719</v>
      </c>
      <c r="C846" s="9">
        <f>HYPERLINK(_xlfn.CONCAT("https://pubmed.ncbi.nlm.nih.gov/",B846), B846)</f>
        <v>2239719</v>
      </c>
      <c r="D846" s="10" t="s">
        <v>1549</v>
      </c>
      <c r="E846" s="8" t="s">
        <v>853</v>
      </c>
      <c r="F846" s="8" t="str">
        <f>IF(COUNTIF('Healthy (TIAB)'!A225:A1119, B846) &gt; 0, "Yes", "No")</f>
        <v>No</v>
      </c>
    </row>
    <row r="847" spans="1:6" ht="32" x14ac:dyDescent="0.2">
      <c r="A847" s="8">
        <v>1990</v>
      </c>
      <c r="B847" s="8">
        <v>2280233</v>
      </c>
      <c r="C847" s="9">
        <f>HYPERLINK(_xlfn.CONCAT("https://pubmed.ncbi.nlm.nih.gov/",B847), B847)</f>
        <v>2280233</v>
      </c>
      <c r="D847" s="10" t="s">
        <v>1640</v>
      </c>
      <c r="E847" s="8" t="s">
        <v>845</v>
      </c>
      <c r="F847" s="8" t="str">
        <f>IF(COUNTIF('Healthy (TIAB)'!A230:A1124, B847) &gt; 0, "Yes", "No")</f>
        <v>No</v>
      </c>
    </row>
    <row r="848" spans="1:6" ht="32" x14ac:dyDescent="0.2">
      <c r="A848" s="8">
        <v>1990</v>
      </c>
      <c r="B848" s="8">
        <v>2137696</v>
      </c>
      <c r="C848" s="9">
        <f>HYPERLINK(_xlfn.CONCAT("https://pubmed.ncbi.nlm.nih.gov/",B848), B848)</f>
        <v>2137696</v>
      </c>
      <c r="D848" s="10" t="s">
        <v>1550</v>
      </c>
      <c r="E848" s="8" t="s">
        <v>851</v>
      </c>
      <c r="F848" s="8" t="str">
        <f>IF(COUNTIF('Healthy (TIAB)'!A241:A1135, B848) &gt; 0, "Yes", "No")</f>
        <v>No</v>
      </c>
    </row>
    <row r="849" spans="1:6" ht="32" x14ac:dyDescent="0.2">
      <c r="A849" s="8">
        <v>1990</v>
      </c>
      <c r="B849" s="8">
        <v>2146966</v>
      </c>
      <c r="C849" s="9">
        <f>HYPERLINK(_xlfn.CONCAT("https://pubmed.ncbi.nlm.nih.gov/",B849), B849)</f>
        <v>2146966</v>
      </c>
      <c r="D849" s="10" t="s">
        <v>1551</v>
      </c>
      <c r="E849" s="8" t="s">
        <v>1287</v>
      </c>
      <c r="F849" s="8" t="str">
        <f>IF(COUNTIF('Healthy (TIAB)'!A243:A1137, B849) &gt; 0, "Yes", "No")</f>
        <v>No</v>
      </c>
    </row>
    <row r="850" spans="1:6" ht="16" x14ac:dyDescent="0.2">
      <c r="A850" s="8">
        <v>1990</v>
      </c>
      <c r="B850" s="8">
        <v>2282101</v>
      </c>
      <c r="C850" s="9">
        <f>HYPERLINK(_xlfn.CONCAT("https://pubmed.ncbi.nlm.nih.gov/",B850), B850)</f>
        <v>2282101</v>
      </c>
      <c r="D850" s="10" t="s">
        <v>1646</v>
      </c>
      <c r="E850" s="8" t="s">
        <v>1002</v>
      </c>
      <c r="F850" s="8" t="str">
        <f>IF(COUNTIF('Healthy (TIAB)'!A254:A1148, B850) &gt; 0, "Yes", "No")</f>
        <v>No</v>
      </c>
    </row>
    <row r="851" spans="1:6" ht="32" x14ac:dyDescent="0.2">
      <c r="A851" s="8">
        <v>1990</v>
      </c>
      <c r="B851" s="8">
        <v>2160490</v>
      </c>
      <c r="C851" s="9">
        <f>HYPERLINK(_xlfn.CONCAT("https://pubmed.ncbi.nlm.nih.gov/",B851), B851)</f>
        <v>2160490</v>
      </c>
      <c r="D851" s="10" t="s">
        <v>1647</v>
      </c>
      <c r="E851" s="8" t="s">
        <v>851</v>
      </c>
      <c r="F851" s="8" t="str">
        <f>IF(COUNTIF('Healthy (TIAB)'!A256:A1150, B851) &gt; 0, "Yes", "No")</f>
        <v>No</v>
      </c>
    </row>
    <row r="852" spans="1:6" ht="32" x14ac:dyDescent="0.2">
      <c r="A852" s="8">
        <v>1990</v>
      </c>
      <c r="B852" s="8">
        <v>2375788</v>
      </c>
      <c r="C852" s="9">
        <f>HYPERLINK(_xlfn.CONCAT("https://pubmed.ncbi.nlm.nih.gov/",B852), B852)</f>
        <v>2375788</v>
      </c>
      <c r="D852" s="10" t="s">
        <v>1552</v>
      </c>
      <c r="E852" s="8" t="s">
        <v>899</v>
      </c>
      <c r="F852" s="8" t="str">
        <f>IF(COUNTIF('Healthy (TIAB)'!A257:A1151, B852) &gt; 0, "Yes", "No")</f>
        <v>No</v>
      </c>
    </row>
    <row r="853" spans="1:6" ht="32" x14ac:dyDescent="0.2">
      <c r="A853" s="8">
        <v>1990</v>
      </c>
      <c r="B853" s="8">
        <v>1971991</v>
      </c>
      <c r="C853" s="9">
        <f>HYPERLINK(_xlfn.CONCAT("https://pubmed.ncbi.nlm.nih.gov/",B853), B853)</f>
        <v>1971991</v>
      </c>
      <c r="D853" s="10" t="s">
        <v>1553</v>
      </c>
      <c r="E853" s="8" t="s">
        <v>887</v>
      </c>
      <c r="F853" s="8" t="str">
        <f>IF(COUNTIF('Healthy (TIAB)'!A302:A1196, B853) &gt; 0, "Yes", "No")</f>
        <v>No</v>
      </c>
    </row>
    <row r="854" spans="1:6" ht="32" x14ac:dyDescent="0.2">
      <c r="A854" s="8">
        <v>1990</v>
      </c>
      <c r="B854" s="8">
        <v>2137901</v>
      </c>
      <c r="C854" s="9">
        <f>HYPERLINK(_xlfn.CONCAT("https://pubmed.ncbi.nlm.nih.gov/",B854), B854)</f>
        <v>2137901</v>
      </c>
      <c r="D854" s="10" t="s">
        <v>1653</v>
      </c>
      <c r="E854" s="8" t="s">
        <v>1025</v>
      </c>
      <c r="F854" s="8" t="str">
        <f>IF(COUNTIF('Healthy (TIAB)'!A336:A1230, B854) &gt; 0, "Yes", "No")</f>
        <v>No</v>
      </c>
    </row>
    <row r="855" spans="1:6" ht="16" x14ac:dyDescent="0.2">
      <c r="A855" s="8">
        <v>1990</v>
      </c>
      <c r="B855" s="8">
        <v>2147175</v>
      </c>
      <c r="C855" s="9">
        <f>HYPERLINK(_xlfn.CONCAT("https://pubmed.ncbi.nlm.nih.gov/",B855), B855)</f>
        <v>2147175</v>
      </c>
      <c r="D855" s="10" t="s">
        <v>1554</v>
      </c>
      <c r="E855" s="8" t="s">
        <v>878</v>
      </c>
      <c r="F855" s="8" t="str">
        <f>IF(COUNTIF('Healthy (TIAB)'!A339:A1233, B855) &gt; 0, "Yes", "No")</f>
        <v>No</v>
      </c>
    </row>
    <row r="856" spans="1:6" ht="16" x14ac:dyDescent="0.2">
      <c r="A856" s="8">
        <v>1990</v>
      </c>
      <c r="B856" s="8">
        <v>2201495</v>
      </c>
      <c r="C856" s="9">
        <f>HYPERLINK(_xlfn.CONCAT("https://pubmed.ncbi.nlm.nih.gov/",B856), B856)</f>
        <v>2201495</v>
      </c>
      <c r="D856" s="10" t="s">
        <v>1555</v>
      </c>
      <c r="E856" s="8" t="s">
        <v>1434</v>
      </c>
      <c r="F856" s="8" t="str">
        <f>IF(COUNTIF('Healthy (TIAB)'!A341:A1235, B856) &gt; 0, "Yes", "No")</f>
        <v>No</v>
      </c>
    </row>
    <row r="857" spans="1:6" ht="16" x14ac:dyDescent="0.2">
      <c r="A857" s="8">
        <v>1990</v>
      </c>
      <c r="B857" s="8">
        <v>2209315</v>
      </c>
      <c r="C857" s="9">
        <f>HYPERLINK(_xlfn.CONCAT("https://pubmed.ncbi.nlm.nih.gov/",B857), B857)</f>
        <v>2209315</v>
      </c>
      <c r="D857" s="10" t="s">
        <v>1556</v>
      </c>
      <c r="E857" s="8" t="s">
        <v>887</v>
      </c>
      <c r="F857" s="8" t="str">
        <f>IF(COUNTIF('Healthy (TIAB)'!A344:A1238, B857) &gt; 0, "Yes", "No")</f>
        <v>No</v>
      </c>
    </row>
    <row r="858" spans="1:6" ht="16" x14ac:dyDescent="0.2">
      <c r="A858" s="8">
        <v>1990</v>
      </c>
      <c r="B858" s="8">
        <v>2240382</v>
      </c>
      <c r="C858" s="9">
        <f>HYPERLINK(_xlfn.CONCAT("https://pubmed.ncbi.nlm.nih.gov/",B858), B858)</f>
        <v>2240382</v>
      </c>
      <c r="D858" s="10" t="s">
        <v>1557</v>
      </c>
      <c r="E858" s="8" t="s">
        <v>869</v>
      </c>
      <c r="F858" s="8" t="str">
        <f>IF(COUNTIF('Healthy (TIAB)'!A349:A1243, B858) &gt; 0, "Yes", "No")</f>
        <v>No</v>
      </c>
    </row>
    <row r="859" spans="1:6" ht="32" x14ac:dyDescent="0.2">
      <c r="A859" s="8">
        <v>1990</v>
      </c>
      <c r="B859" s="8">
        <v>2239789</v>
      </c>
      <c r="C859" s="9">
        <f>HYPERLINK(_xlfn.CONCAT("https://pubmed.ncbi.nlm.nih.gov/",B859), B859)</f>
        <v>2239789</v>
      </c>
      <c r="D859" s="10" t="s">
        <v>1558</v>
      </c>
      <c r="E859" s="8" t="s">
        <v>851</v>
      </c>
      <c r="F859" s="8" t="str">
        <f>IF(COUNTIF('Healthy (TIAB)'!A408:A1302, B859) &gt; 0, "Yes", "No")</f>
        <v>No</v>
      </c>
    </row>
    <row r="860" spans="1:6" ht="32" x14ac:dyDescent="0.2">
      <c r="A860" s="8">
        <v>1990</v>
      </c>
      <c r="B860" s="8">
        <v>2129353</v>
      </c>
      <c r="C860" s="9">
        <f>HYPERLINK(_xlfn.CONCAT("https://pubmed.ncbi.nlm.nih.gov/",B860), B860)</f>
        <v>2129353</v>
      </c>
      <c r="D860" s="10" t="s">
        <v>1559</v>
      </c>
      <c r="E860" s="8" t="s">
        <v>1136</v>
      </c>
      <c r="F860" s="8" t="str">
        <f>IF(COUNTIF('Healthy (TIAB)'!A459:A1353, B860) &gt; 0, "Yes", "No")</f>
        <v>No</v>
      </c>
    </row>
    <row r="861" spans="1:6" ht="32" x14ac:dyDescent="0.2">
      <c r="A861" s="8">
        <v>1990</v>
      </c>
      <c r="B861" s="8">
        <v>2383918</v>
      </c>
      <c r="C861" s="9">
        <f>HYPERLINK(_xlfn.CONCAT("https://pubmed.ncbi.nlm.nih.gov/",B861), B861)</f>
        <v>2383918</v>
      </c>
      <c r="D861" s="10" t="s">
        <v>1560</v>
      </c>
      <c r="E861" s="8" t="s">
        <v>887</v>
      </c>
      <c r="F861" s="8" t="str">
        <f>IF(COUNTIF('Healthy (TIAB)'!A505:A1399, B861) &gt; 0, "Yes", "No")</f>
        <v>No</v>
      </c>
    </row>
    <row r="862" spans="1:6" ht="32" x14ac:dyDescent="0.2">
      <c r="A862" s="8">
        <v>1990</v>
      </c>
      <c r="B862" s="8">
        <v>2297349</v>
      </c>
      <c r="C862" s="9">
        <f>HYPERLINK(_xlfn.CONCAT("https://pubmed.ncbi.nlm.nih.gov/",B862), B862)</f>
        <v>2297349</v>
      </c>
      <c r="D862" s="10" t="s">
        <v>1561</v>
      </c>
      <c r="E862" s="8" t="s">
        <v>887</v>
      </c>
      <c r="F862" s="8" t="str">
        <f>IF(COUNTIF('Healthy (TIAB)'!A526:A1420, B862) &gt; 0, "Yes", "No")</f>
        <v>No</v>
      </c>
    </row>
    <row r="863" spans="1:6" ht="16" x14ac:dyDescent="0.2">
      <c r="A863" s="8">
        <v>1990</v>
      </c>
      <c r="B863" s="8">
        <v>2137803</v>
      </c>
      <c r="C863" s="9">
        <f>HYPERLINK(_xlfn.CONCAT("https://pubmed.ncbi.nlm.nih.gov/",B863), B863)</f>
        <v>2137803</v>
      </c>
      <c r="D863" s="10" t="s">
        <v>201</v>
      </c>
      <c r="E863" s="8" t="s">
        <v>1366</v>
      </c>
      <c r="F863" s="8" t="str">
        <f>IF(COUNTIF('Healthy (TIAB)'!A551:A1445, B863) &gt; 0, "Yes", "No")</f>
        <v>No</v>
      </c>
    </row>
    <row r="864" spans="1:6" ht="32" x14ac:dyDescent="0.2">
      <c r="A864" s="8">
        <v>1990</v>
      </c>
      <c r="B864" s="8">
        <v>2318345</v>
      </c>
      <c r="C864" s="9">
        <f>HYPERLINK(_xlfn.CONCAT("https://pubmed.ncbi.nlm.nih.gov/",B864), B864)</f>
        <v>2318345</v>
      </c>
      <c r="D864" s="10" t="s">
        <v>1677</v>
      </c>
      <c r="E864" s="8" t="s">
        <v>856</v>
      </c>
      <c r="F864" s="8" t="str">
        <f>IF(COUNTIF('Healthy (TIAB)'!A594:A1488, B864) &gt; 0, "Yes", "No")</f>
        <v>No</v>
      </c>
    </row>
    <row r="865" spans="1:6" ht="16" x14ac:dyDescent="0.2">
      <c r="A865" s="8">
        <v>1990</v>
      </c>
      <c r="B865" s="8">
        <v>2375296</v>
      </c>
      <c r="C865" s="9">
        <f>HYPERLINK(_xlfn.CONCAT("https://pubmed.ncbi.nlm.nih.gov/",B865), B865)</f>
        <v>2375296</v>
      </c>
      <c r="D865" s="10" t="s">
        <v>46</v>
      </c>
      <c r="E865" s="8" t="s">
        <v>1434</v>
      </c>
      <c r="F865" s="8" t="str">
        <f>IF(COUNTIF('Healthy (TIAB)'!A597:A1491, B865) &gt; 0, "Yes", "No")</f>
        <v>No</v>
      </c>
    </row>
    <row r="866" spans="1:6" ht="32" x14ac:dyDescent="0.2">
      <c r="A866" s="8">
        <v>1990</v>
      </c>
      <c r="B866" s="8">
        <v>2403586</v>
      </c>
      <c r="C866" s="9">
        <f>HYPERLINK(_xlfn.CONCAT("https://pubmed.ncbi.nlm.nih.gov/",B866), B866)</f>
        <v>2403586</v>
      </c>
      <c r="D866" s="10" t="s">
        <v>1562</v>
      </c>
      <c r="E866" s="8" t="s">
        <v>850</v>
      </c>
      <c r="F866" s="8" t="str">
        <f>IF(COUNTIF('Healthy (TIAB)'!A721:A1615, B866) &gt; 0, "Yes", "No")</f>
        <v>No</v>
      </c>
    </row>
    <row r="867" spans="1:6" ht="32" x14ac:dyDescent="0.2">
      <c r="A867" s="8">
        <v>1990</v>
      </c>
      <c r="B867" s="8">
        <v>2285385</v>
      </c>
      <c r="C867" s="9">
        <f>HYPERLINK(_xlfn.CONCAT("https://pubmed.ncbi.nlm.nih.gov/",B867), B867)</f>
        <v>2285385</v>
      </c>
      <c r="D867" s="10" t="s">
        <v>1563</v>
      </c>
      <c r="E867" s="8" t="s">
        <v>850</v>
      </c>
      <c r="F867" s="8" t="str">
        <f>IF(COUNTIF('Healthy (TIAB)'!A747:A1641, B867) &gt; 0, "Yes", "No")</f>
        <v>No</v>
      </c>
    </row>
    <row r="868" spans="1:6" ht="32" x14ac:dyDescent="0.2">
      <c r="A868" s="8">
        <v>1990</v>
      </c>
      <c r="B868" s="8">
        <v>2181859</v>
      </c>
      <c r="C868" s="9">
        <f>HYPERLINK(_xlfn.CONCAT("https://pubmed.ncbi.nlm.nih.gov/",B868), B868)</f>
        <v>2181859</v>
      </c>
      <c r="D868" s="10" t="s">
        <v>1564</v>
      </c>
      <c r="E868" s="8" t="s">
        <v>1297</v>
      </c>
      <c r="F868" s="8" t="str">
        <f>IF(COUNTIF('Healthy (TIAB)'!A748:A1642, B868) &gt; 0, "Yes", "No")</f>
        <v>No</v>
      </c>
    </row>
    <row r="869" spans="1:6" ht="16" x14ac:dyDescent="0.2">
      <c r="A869" s="8">
        <v>1990</v>
      </c>
      <c r="B869" s="8">
        <v>2246608</v>
      </c>
      <c r="C869" s="9">
        <f>HYPERLINK(_xlfn.CONCAT("https://pubmed.ncbi.nlm.nih.gov/",B869), B869)</f>
        <v>2246608</v>
      </c>
      <c r="D869" s="10" t="s">
        <v>1565</v>
      </c>
      <c r="E869" s="8" t="s">
        <v>899</v>
      </c>
      <c r="F869" s="8" t="str">
        <f>IF(COUNTIF('Healthy (TIAB)'!A769:A1663, B869) &gt; 0, "Yes", "No")</f>
        <v>No</v>
      </c>
    </row>
    <row r="870" spans="1:6" ht="32" x14ac:dyDescent="0.2">
      <c r="A870" s="8">
        <v>1990</v>
      </c>
      <c r="B870" s="8">
        <v>2113220</v>
      </c>
      <c r="C870" s="9">
        <f>HYPERLINK(_xlfn.CONCAT("https://pubmed.ncbi.nlm.nih.gov/",B870), B870)</f>
        <v>2113220</v>
      </c>
      <c r="D870" s="10" t="s">
        <v>1696</v>
      </c>
      <c r="E870" s="8" t="s">
        <v>875</v>
      </c>
      <c r="F870" s="8" t="str">
        <f>IF(COUNTIF('Healthy (TIAB)'!A804:A1698, B870) &gt; 0, "Yes", "No")</f>
        <v>No</v>
      </c>
    </row>
    <row r="871" spans="1:6" ht="32" x14ac:dyDescent="0.2">
      <c r="A871" s="8">
        <v>1989</v>
      </c>
      <c r="B871" s="8">
        <v>2691812</v>
      </c>
      <c r="C871" s="9">
        <f>HYPERLINK(_xlfn.CONCAT("https://pubmed.ncbi.nlm.nih.gov/",B871), B871)</f>
        <v>2691812</v>
      </c>
      <c r="D871" s="10" t="s">
        <v>1566</v>
      </c>
      <c r="E871" s="8" t="s">
        <v>845</v>
      </c>
      <c r="F871" s="8" t="str">
        <f>IF(COUNTIF('Healthy (TIAB)'!A33:A927, B871) &gt; 0, "Yes", "No")</f>
        <v>No</v>
      </c>
    </row>
    <row r="872" spans="1:6" ht="48" x14ac:dyDescent="0.2">
      <c r="A872" s="8">
        <v>1989</v>
      </c>
      <c r="B872" s="8">
        <v>2660319</v>
      </c>
      <c r="C872" s="9">
        <f>HYPERLINK(_xlfn.CONCAT("https://pubmed.ncbi.nlm.nih.gov/",B872), B872)</f>
        <v>2660319</v>
      </c>
      <c r="D872" s="10" t="s">
        <v>1567</v>
      </c>
      <c r="E872" s="8" t="s">
        <v>899</v>
      </c>
      <c r="F872" s="8" t="str">
        <f>IF(COUNTIF('Healthy (TIAB)'!A108:A1002, B872) &gt; 0, "Yes", "No")</f>
        <v>No</v>
      </c>
    </row>
    <row r="873" spans="1:6" ht="32" x14ac:dyDescent="0.2">
      <c r="A873" s="8">
        <v>1989</v>
      </c>
      <c r="B873" s="8">
        <v>2706043</v>
      </c>
      <c r="C873" s="9">
        <f>HYPERLINK(_xlfn.CONCAT("https://pubmed.ncbi.nlm.nih.gov/",B873), B873)</f>
        <v>2706043</v>
      </c>
      <c r="D873" s="10" t="s">
        <v>1568</v>
      </c>
      <c r="E873" s="8" t="s">
        <v>887</v>
      </c>
      <c r="F873" s="8" t="str">
        <f>IF(COUNTIF('Healthy (TIAB)'!A183:A1077, B873) &gt; 0, "Yes", "No")</f>
        <v>No</v>
      </c>
    </row>
    <row r="874" spans="1:6" ht="32" x14ac:dyDescent="0.2">
      <c r="A874" s="8">
        <v>1989</v>
      </c>
      <c r="B874" s="8">
        <v>2551411</v>
      </c>
      <c r="C874" s="9">
        <f>HYPERLINK(_xlfn.CONCAT("https://pubmed.ncbi.nlm.nih.gov/",B874), B874)</f>
        <v>2551411</v>
      </c>
      <c r="D874" s="10" t="s">
        <v>1569</v>
      </c>
      <c r="E874" s="8" t="s">
        <v>887</v>
      </c>
      <c r="F874" s="8" t="str">
        <f>IF(COUNTIF('Healthy (TIAB)'!A231:A1125, B874) &gt; 0, "Yes", "No")</f>
        <v>No</v>
      </c>
    </row>
    <row r="875" spans="1:6" ht="16" x14ac:dyDescent="0.2">
      <c r="A875" s="8">
        <v>1989</v>
      </c>
      <c r="B875" s="8">
        <v>2692571</v>
      </c>
      <c r="C875" s="9">
        <f>HYPERLINK(_xlfn.CONCAT("https://pubmed.ncbi.nlm.nih.gov/",B875), B875)</f>
        <v>2692571</v>
      </c>
      <c r="D875" s="10" t="s">
        <v>1570</v>
      </c>
      <c r="E875" s="8" t="s">
        <v>1328</v>
      </c>
      <c r="F875" s="8" t="str">
        <f>IF(COUNTIF('Healthy (TIAB)'!A263:A1157, B875) &gt; 0, "Yes", "No")</f>
        <v>No</v>
      </c>
    </row>
    <row r="876" spans="1:6" ht="32" x14ac:dyDescent="0.2">
      <c r="A876" s="8">
        <v>1989</v>
      </c>
      <c r="B876" s="8">
        <v>2685599</v>
      </c>
      <c r="C876" s="9">
        <f>HYPERLINK(_xlfn.CONCAT("https://pubmed.ncbi.nlm.nih.gov/",B876), B876)</f>
        <v>2685599</v>
      </c>
      <c r="D876" s="10" t="s">
        <v>1571</v>
      </c>
      <c r="E876" s="8" t="s">
        <v>851</v>
      </c>
      <c r="F876" s="8" t="str">
        <f>IF(COUNTIF('Healthy (TIAB)'!A326:A1220, B876) &gt; 0, "Yes", "No")</f>
        <v>No</v>
      </c>
    </row>
    <row r="877" spans="1:6" ht="32" x14ac:dyDescent="0.2">
      <c r="A877" s="8">
        <v>1989</v>
      </c>
      <c r="B877" s="8">
        <v>2707115</v>
      </c>
      <c r="C877" s="9">
        <f>HYPERLINK(_xlfn.CONCAT("https://pubmed.ncbi.nlm.nih.gov/",B877), B877)</f>
        <v>2707115</v>
      </c>
      <c r="D877" s="10" t="s">
        <v>1572</v>
      </c>
      <c r="E877" s="8" t="s">
        <v>851</v>
      </c>
      <c r="F877" s="8" t="str">
        <f>IF(COUNTIF('Healthy (TIAB)'!A342:A1236, B877) &gt; 0, "Yes", "No")</f>
        <v>No</v>
      </c>
    </row>
    <row r="878" spans="1:6" ht="48" x14ac:dyDescent="0.2">
      <c r="A878" s="8">
        <v>1989</v>
      </c>
      <c r="B878" s="8">
        <v>2694923</v>
      </c>
      <c r="C878" s="9">
        <f>HYPERLINK(_xlfn.CONCAT("https://pubmed.ncbi.nlm.nih.gov/",B878), B878)</f>
        <v>2694923</v>
      </c>
      <c r="D878" s="10" t="s">
        <v>410</v>
      </c>
      <c r="E878" s="8" t="s">
        <v>862</v>
      </c>
      <c r="F878" s="8" t="str">
        <f>IF(COUNTIF('Healthy (TIAB)'!A356:A1250, B878) &gt; 0, "Yes", "No")</f>
        <v>Yes</v>
      </c>
    </row>
    <row r="879" spans="1:6" ht="32" x14ac:dyDescent="0.2">
      <c r="A879" s="8">
        <v>1989</v>
      </c>
      <c r="B879" s="8">
        <v>2541665</v>
      </c>
      <c r="C879" s="9">
        <f>HYPERLINK(_xlfn.CONCAT("https://pubmed.ncbi.nlm.nih.gov/",B879), B879)</f>
        <v>2541665</v>
      </c>
      <c r="D879" s="10" t="s">
        <v>1573</v>
      </c>
      <c r="E879" s="8" t="s">
        <v>887</v>
      </c>
      <c r="F879" s="8" t="str">
        <f>IF(COUNTIF('Healthy (TIAB)'!A396:A1290, B879) &gt; 0, "Yes", "No")</f>
        <v>No</v>
      </c>
    </row>
    <row r="880" spans="1:6" ht="32" x14ac:dyDescent="0.2">
      <c r="A880" s="8">
        <v>1989</v>
      </c>
      <c r="B880" s="8">
        <v>2685958</v>
      </c>
      <c r="C880" s="9">
        <f>HYPERLINK(_xlfn.CONCAT("https://pubmed.ncbi.nlm.nih.gov/",B880), B880)</f>
        <v>2685958</v>
      </c>
      <c r="D880" s="10" t="s">
        <v>1666</v>
      </c>
      <c r="E880" s="8" t="s">
        <v>887</v>
      </c>
      <c r="F880" s="8" t="str">
        <f>IF(COUNTIF('Healthy (TIAB)'!A478:A1372, B880) &gt; 0, "Yes", "No")</f>
        <v>No</v>
      </c>
    </row>
    <row r="881" spans="1:6" ht="32" x14ac:dyDescent="0.2">
      <c r="A881" s="8">
        <v>1989</v>
      </c>
      <c r="B881" s="8">
        <v>2497720</v>
      </c>
      <c r="C881" s="9">
        <f>HYPERLINK(_xlfn.CONCAT("https://pubmed.ncbi.nlm.nih.gov/",B881), B881)</f>
        <v>2497720</v>
      </c>
      <c r="D881" s="10" t="s">
        <v>1574</v>
      </c>
      <c r="E881" s="8" t="s">
        <v>893</v>
      </c>
      <c r="F881" s="8" t="str">
        <f>IF(COUNTIF('Healthy (TIAB)'!A550:A1444, B881) &gt; 0, "Yes", "No")</f>
        <v>No</v>
      </c>
    </row>
    <row r="882" spans="1:6" ht="32" x14ac:dyDescent="0.2">
      <c r="A882" s="8">
        <v>1989</v>
      </c>
      <c r="B882" s="8">
        <v>2542722</v>
      </c>
      <c r="C882" s="9">
        <f>HYPERLINK(_xlfn.CONCAT("https://pubmed.ncbi.nlm.nih.gov/",B882), B882)</f>
        <v>2542722</v>
      </c>
      <c r="D882" s="10" t="s">
        <v>41</v>
      </c>
      <c r="E882" s="8" t="s">
        <v>1025</v>
      </c>
      <c r="F882" s="8" t="str">
        <f>IF(COUNTIF('Healthy (TIAB)'!A601:A1495, B882) &gt; 0, "Yes", "No")</f>
        <v>No</v>
      </c>
    </row>
    <row r="883" spans="1:6" ht="32" x14ac:dyDescent="0.2">
      <c r="A883" s="8">
        <v>1989</v>
      </c>
      <c r="B883" s="8">
        <v>2620780</v>
      </c>
      <c r="C883" s="9">
        <f>HYPERLINK(_xlfn.CONCAT("https://pubmed.ncbi.nlm.nih.gov/",B883), B883)</f>
        <v>2620780</v>
      </c>
      <c r="D883" s="10" t="s">
        <v>1575</v>
      </c>
      <c r="E883" s="8" t="s">
        <v>1025</v>
      </c>
      <c r="F883" s="8" t="str">
        <f>IF(COUNTIF('Healthy (TIAB)'!A602:A1496, B883) &gt; 0, "Yes", "No")</f>
        <v>No</v>
      </c>
    </row>
    <row r="884" spans="1:6" ht="16" x14ac:dyDescent="0.2">
      <c r="A884" s="8">
        <v>1989</v>
      </c>
      <c r="B884" s="8">
        <v>2492785</v>
      </c>
      <c r="C884" s="9">
        <f>HYPERLINK(_xlfn.CONCAT("https://pubmed.ncbi.nlm.nih.gov/",B884), B884)</f>
        <v>2492785</v>
      </c>
      <c r="D884" s="10" t="s">
        <v>1576</v>
      </c>
      <c r="E884" s="8" t="s">
        <v>1016</v>
      </c>
      <c r="F884" s="8" t="str">
        <f>IF(COUNTIF('Healthy (TIAB)'!A672:A1566, B884) &gt; 0, "Yes", "No")</f>
        <v>No</v>
      </c>
    </row>
    <row r="885" spans="1:6" ht="32" x14ac:dyDescent="0.2">
      <c r="A885" s="8">
        <v>1989</v>
      </c>
      <c r="B885" s="8">
        <v>2677610</v>
      </c>
      <c r="C885" s="9">
        <f>HYPERLINK(_xlfn.CONCAT("https://pubmed.ncbi.nlm.nih.gov/",B885), B885)</f>
        <v>2677610</v>
      </c>
      <c r="D885" s="10" t="s">
        <v>43</v>
      </c>
      <c r="E885" s="8" t="s">
        <v>853</v>
      </c>
      <c r="F885" s="8" t="str">
        <f>IF(COUNTIF('Healthy (TIAB)'!A708:A1602, B885) &gt; 0, "Yes", "No")</f>
        <v>No</v>
      </c>
    </row>
    <row r="886" spans="1:6" ht="32" x14ac:dyDescent="0.2">
      <c r="A886" s="8">
        <v>1989</v>
      </c>
      <c r="B886" s="8">
        <v>2517675</v>
      </c>
      <c r="C886" s="9">
        <f>HYPERLINK(_xlfn.CONCAT("https://pubmed.ncbi.nlm.nih.gov/",B886), B886)</f>
        <v>2517675</v>
      </c>
      <c r="D886" s="10" t="s">
        <v>1688</v>
      </c>
      <c r="E886" s="8" t="s">
        <v>936</v>
      </c>
      <c r="F886" s="8" t="str">
        <f>IF(COUNTIF('Healthy (TIAB)'!A724:A1618, B886) &gt; 0, "Yes", "No")</f>
        <v>No</v>
      </c>
    </row>
    <row r="887" spans="1:6" ht="48" x14ac:dyDescent="0.2">
      <c r="A887" s="8">
        <v>1989</v>
      </c>
      <c r="B887" s="8">
        <v>2683921</v>
      </c>
      <c r="C887" s="9">
        <f>HYPERLINK(_xlfn.CONCAT("https://pubmed.ncbi.nlm.nih.gov/",B887), B887)</f>
        <v>2683921</v>
      </c>
      <c r="D887" s="10" t="s">
        <v>1577</v>
      </c>
      <c r="E887" s="8" t="s">
        <v>1136</v>
      </c>
      <c r="F887" s="8" t="str">
        <f>IF(COUNTIF('Healthy (TIAB)'!A730:A1624, B887) &gt; 0, "Yes", "No")</f>
        <v>No</v>
      </c>
    </row>
    <row r="888" spans="1:6" ht="32" x14ac:dyDescent="0.2">
      <c r="A888" s="8">
        <v>1989</v>
      </c>
      <c r="B888" s="8">
        <v>2669667</v>
      </c>
      <c r="C888" s="9">
        <f>HYPERLINK(_xlfn.CONCAT("https://pubmed.ncbi.nlm.nih.gov/",B888), B888)</f>
        <v>2669667</v>
      </c>
      <c r="D888" s="10" t="s">
        <v>1578</v>
      </c>
      <c r="E888" s="8" t="s">
        <v>850</v>
      </c>
      <c r="F888" s="8" t="str">
        <f>IF(COUNTIF('Healthy (TIAB)'!A732:A1626, B888) &gt; 0, "Yes", "No")</f>
        <v>No</v>
      </c>
    </row>
    <row r="889" spans="1:6" ht="32" x14ac:dyDescent="0.2">
      <c r="A889" s="8">
        <v>1989</v>
      </c>
      <c r="B889" s="8">
        <v>2920445</v>
      </c>
      <c r="C889" s="9">
        <f>HYPERLINK(_xlfn.CONCAT("https://pubmed.ncbi.nlm.nih.gov/",B889), B889)</f>
        <v>2920445</v>
      </c>
      <c r="D889" s="10" t="s">
        <v>1731</v>
      </c>
      <c r="E889" s="8" t="s">
        <v>966</v>
      </c>
      <c r="F889" s="8" t="str">
        <f>IF(COUNTIF('Healthy (TIAB)'!A756:A1650, B889) &gt; 0, "Yes", "No")</f>
        <v>No</v>
      </c>
    </row>
    <row r="890" spans="1:6" ht="16" x14ac:dyDescent="0.2">
      <c r="A890" s="8">
        <v>1989</v>
      </c>
      <c r="B890" s="8">
        <v>2811063</v>
      </c>
      <c r="C890" s="9">
        <f>HYPERLINK(_xlfn.CONCAT("https://pubmed.ncbi.nlm.nih.gov/",B890), B890)</f>
        <v>2811063</v>
      </c>
      <c r="D890" s="10" t="s">
        <v>1579</v>
      </c>
      <c r="E890" s="8" t="s">
        <v>1302</v>
      </c>
      <c r="F890" s="8" t="str">
        <f>IF(COUNTIF('Healthy (TIAB)'!A805:A1699, B890) &gt; 0, "Yes", "No")</f>
        <v>No</v>
      </c>
    </row>
    <row r="891" spans="1:6" ht="32" x14ac:dyDescent="0.2">
      <c r="A891" s="8">
        <v>1988</v>
      </c>
      <c r="B891" s="8">
        <v>3178928</v>
      </c>
      <c r="C891" s="9">
        <f>HYPERLINK(_xlfn.CONCAT("https://pubmed.ncbi.nlm.nih.gov/",B891), B891)</f>
        <v>3178928</v>
      </c>
      <c r="D891" s="10" t="s">
        <v>1580</v>
      </c>
      <c r="E891" s="8" t="s">
        <v>887</v>
      </c>
      <c r="F891" s="8" t="str">
        <f>IF(COUNTIF('Healthy (TIAB)'!A28:A922, B891) &gt; 0, "Yes", "No")</f>
        <v>No</v>
      </c>
    </row>
    <row r="892" spans="1:6" ht="32" x14ac:dyDescent="0.2">
      <c r="A892" s="8">
        <v>1988</v>
      </c>
      <c r="B892" s="8">
        <v>2969924</v>
      </c>
      <c r="C892" s="9">
        <f>HYPERLINK(_xlfn.CONCAT("https://pubmed.ncbi.nlm.nih.gov/",B892), B892)</f>
        <v>2969924</v>
      </c>
      <c r="D892" s="10" t="s">
        <v>1610</v>
      </c>
      <c r="E892" s="8" t="s">
        <v>899</v>
      </c>
      <c r="F892" s="8" t="str">
        <f>IF(COUNTIF('Healthy (TIAB)'!A39:A933, B892) &gt; 0, "Yes", "No")</f>
        <v>No</v>
      </c>
    </row>
    <row r="893" spans="1:6" ht="32" x14ac:dyDescent="0.2">
      <c r="A893" s="8">
        <v>1988</v>
      </c>
      <c r="B893" s="8">
        <v>3341796</v>
      </c>
      <c r="C893" s="9">
        <f>HYPERLINK(_xlfn.CONCAT("https://pubmed.ncbi.nlm.nih.gov/",B893), B893)</f>
        <v>3341796</v>
      </c>
      <c r="D893" s="10" t="s">
        <v>1611</v>
      </c>
      <c r="E893" s="8" t="s">
        <v>899</v>
      </c>
      <c r="F893" s="8" t="str">
        <f>IF(COUNTIF('Healthy (TIAB)'!A49:A943, B893) &gt; 0, "Yes", "No")</f>
        <v>No</v>
      </c>
    </row>
    <row r="894" spans="1:6" ht="32" x14ac:dyDescent="0.2">
      <c r="A894" s="8">
        <v>1988</v>
      </c>
      <c r="B894" s="8">
        <v>2849682</v>
      </c>
      <c r="C894" s="9">
        <f>HYPERLINK(_xlfn.CONCAT("https://pubmed.ncbi.nlm.nih.gov/",B894), B894)</f>
        <v>2849682</v>
      </c>
      <c r="D894" s="10" t="s">
        <v>1581</v>
      </c>
      <c r="E894" s="8" t="s">
        <v>893</v>
      </c>
      <c r="F894" s="8" t="str">
        <f>IF(COUNTIF('Healthy (TIAB)'!A140:A1034, B894) &gt; 0, "Yes", "No")</f>
        <v>No</v>
      </c>
    </row>
    <row r="895" spans="1:6" ht="32" x14ac:dyDescent="0.2">
      <c r="A895" s="8">
        <v>1988</v>
      </c>
      <c r="B895" s="8">
        <v>3142242</v>
      </c>
      <c r="C895" s="9">
        <f>HYPERLINK(_xlfn.CONCAT("https://pubmed.ncbi.nlm.nih.gov/",B895), B895)</f>
        <v>3142242</v>
      </c>
      <c r="D895" s="10" t="s">
        <v>1582</v>
      </c>
      <c r="E895" s="8" t="s">
        <v>899</v>
      </c>
      <c r="F895" s="8" t="str">
        <f>IF(COUNTIF('Healthy (TIAB)'!A233:A1127, B895) &gt; 0, "Yes", "No")</f>
        <v>No</v>
      </c>
    </row>
    <row r="896" spans="1:6" ht="48" x14ac:dyDescent="0.2">
      <c r="A896" s="8">
        <v>1988</v>
      </c>
      <c r="B896" s="8">
        <v>3276185</v>
      </c>
      <c r="C896" s="9">
        <f>HYPERLINK(_xlfn.CONCAT("https://pubmed.ncbi.nlm.nih.gov/",B896), B896)</f>
        <v>3276185</v>
      </c>
      <c r="D896" s="10" t="s">
        <v>1583</v>
      </c>
      <c r="E896" s="8" t="s">
        <v>899</v>
      </c>
      <c r="F896" s="8" t="str">
        <f>IF(COUNTIF('Healthy (TIAB)'!A234:A1128, B896) &gt; 0, "Yes", "No")</f>
        <v>No</v>
      </c>
    </row>
    <row r="897" spans="1:6" ht="32" x14ac:dyDescent="0.2">
      <c r="A897" s="8">
        <v>1988</v>
      </c>
      <c r="B897" s="8">
        <v>2849012</v>
      </c>
      <c r="C897" s="9">
        <f>HYPERLINK(_xlfn.CONCAT("https://pubmed.ncbi.nlm.nih.gov/",B897), B897)</f>
        <v>2849012</v>
      </c>
      <c r="D897" s="10" t="s">
        <v>1716</v>
      </c>
      <c r="E897" s="8" t="s">
        <v>887</v>
      </c>
      <c r="F897" s="8" t="str">
        <f>IF(COUNTIF('Healthy (TIAB)'!A269:A1163, B897) &gt; 0, "Yes", "No")</f>
        <v>No</v>
      </c>
    </row>
    <row r="898" spans="1:6" ht="32" x14ac:dyDescent="0.2">
      <c r="A898" s="8">
        <v>1988</v>
      </c>
      <c r="B898" s="8">
        <v>2856058</v>
      </c>
      <c r="C898" s="9">
        <f>HYPERLINK(_xlfn.CONCAT("https://pubmed.ncbi.nlm.nih.gov/",B898), B898)</f>
        <v>2856058</v>
      </c>
      <c r="D898" s="10" t="s">
        <v>33</v>
      </c>
      <c r="E898" s="8" t="s">
        <v>1434</v>
      </c>
      <c r="F898" s="8" t="str">
        <f>IF(COUNTIF('Healthy (TIAB)'!A343:A1237, B898) &gt; 0, "Yes", "No")</f>
        <v>No</v>
      </c>
    </row>
    <row r="899" spans="1:6" ht="32" x14ac:dyDescent="0.2">
      <c r="A899" s="8">
        <v>1988</v>
      </c>
      <c r="B899" s="8">
        <v>3282462</v>
      </c>
      <c r="C899" s="9">
        <f>HYPERLINK(_xlfn.CONCAT("https://pubmed.ncbi.nlm.nih.gov/",B899), B899)</f>
        <v>3282462</v>
      </c>
      <c r="D899" s="10" t="s">
        <v>1584</v>
      </c>
      <c r="E899" s="8" t="s">
        <v>1002</v>
      </c>
      <c r="F899" s="8" t="str">
        <f>IF(COUNTIF('Healthy (TIAB)'!A346:A1240, B899) &gt; 0, "Yes", "No")</f>
        <v>No</v>
      </c>
    </row>
    <row r="900" spans="1:6" ht="32" x14ac:dyDescent="0.2">
      <c r="A900" s="8">
        <v>1988</v>
      </c>
      <c r="B900" s="8">
        <v>3379125</v>
      </c>
      <c r="C900" s="9">
        <f>HYPERLINK(_xlfn.CONCAT("https://pubmed.ncbi.nlm.nih.gov/",B900), B900)</f>
        <v>3379125</v>
      </c>
      <c r="D900" s="10" t="s">
        <v>1585</v>
      </c>
      <c r="E900" s="8" t="s">
        <v>851</v>
      </c>
      <c r="F900" s="8" t="str">
        <f>IF(COUNTIF('Healthy (TIAB)'!A347:A1241, B900) &gt; 0, "Yes", "No")</f>
        <v>No</v>
      </c>
    </row>
    <row r="901" spans="1:6" ht="16" x14ac:dyDescent="0.2">
      <c r="A901" s="8">
        <v>1988</v>
      </c>
      <c r="B901" s="8">
        <v>3181646</v>
      </c>
      <c r="C901" s="9">
        <f>HYPERLINK(_xlfn.CONCAT("https://pubmed.ncbi.nlm.nih.gov/",B901), B901)</f>
        <v>3181646</v>
      </c>
      <c r="D901" s="10" t="s">
        <v>1586</v>
      </c>
      <c r="E901" s="8" t="s">
        <v>1002</v>
      </c>
      <c r="F901" s="8" t="str">
        <f>IF(COUNTIF('Healthy (TIAB)'!A364:A1258, B901) &gt; 0, "Yes", "No")</f>
        <v>No</v>
      </c>
    </row>
    <row r="902" spans="1:6" ht="32" x14ac:dyDescent="0.2">
      <c r="A902" s="8">
        <v>1988</v>
      </c>
      <c r="B902" s="8">
        <v>3201098</v>
      </c>
      <c r="C902" s="9">
        <f>HYPERLINK(_xlfn.CONCAT("https://pubmed.ncbi.nlm.nih.gov/",B902), B902)</f>
        <v>3201098</v>
      </c>
      <c r="D902" s="10" t="s">
        <v>1725</v>
      </c>
      <c r="E902" s="8" t="s">
        <v>851</v>
      </c>
      <c r="F902" s="8" t="str">
        <f>IF(COUNTIF('Healthy (TIAB)'!A581:A1475, B902) &gt; 0, "Yes", "No")</f>
        <v>No</v>
      </c>
    </row>
    <row r="903" spans="1:6" ht="16" x14ac:dyDescent="0.2">
      <c r="A903" s="8">
        <v>1988</v>
      </c>
      <c r="B903" s="8">
        <v>3421209</v>
      </c>
      <c r="C903" s="9">
        <f>HYPERLINK(_xlfn.CONCAT("https://pubmed.ncbi.nlm.nih.gov/",B903), B903)</f>
        <v>3421209</v>
      </c>
      <c r="D903" s="10" t="s">
        <v>1587</v>
      </c>
      <c r="E903" s="8" t="s">
        <v>1236</v>
      </c>
      <c r="F903" s="8" t="str">
        <f>IF(COUNTIF('Healthy (TIAB)'!A589:A1483, B903) &gt; 0, "Yes", "No")</f>
        <v>No</v>
      </c>
    </row>
    <row r="904" spans="1:6" ht="32" x14ac:dyDescent="0.2">
      <c r="A904" s="8">
        <v>1988</v>
      </c>
      <c r="B904" s="8">
        <v>3071435</v>
      </c>
      <c r="C904" s="9">
        <f>HYPERLINK(_xlfn.CONCAT("https://pubmed.ncbi.nlm.nih.gov/",B904), B904)</f>
        <v>3071435</v>
      </c>
      <c r="D904" s="10" t="s">
        <v>1588</v>
      </c>
      <c r="E904" s="8" t="s">
        <v>856</v>
      </c>
      <c r="F904" s="8" t="str">
        <f>IF(COUNTIF('Healthy (TIAB)'!A733:A1627, B904) &gt; 0, "Yes", "No")</f>
        <v>No</v>
      </c>
    </row>
    <row r="905" spans="1:6" ht="32" x14ac:dyDescent="0.2">
      <c r="A905" s="8">
        <v>1988</v>
      </c>
      <c r="B905" s="8">
        <v>3166357</v>
      </c>
      <c r="C905" s="9">
        <f>HYPERLINK(_xlfn.CONCAT("https://pubmed.ncbi.nlm.nih.gov/",B905), B905)</f>
        <v>3166357</v>
      </c>
      <c r="D905" s="10" t="s">
        <v>1589</v>
      </c>
      <c r="E905" s="8" t="s">
        <v>887</v>
      </c>
      <c r="F905" s="8" t="str">
        <f>IF(COUNTIF('Healthy (TIAB)'!A734:A1628, B905) &gt; 0, "Yes", "No")</f>
        <v>No</v>
      </c>
    </row>
    <row r="906" spans="1:6" ht="32" x14ac:dyDescent="0.2">
      <c r="A906" s="8">
        <v>1987</v>
      </c>
      <c r="B906" s="8">
        <v>3028131</v>
      </c>
      <c r="C906" s="9">
        <f>HYPERLINK(_xlfn.CONCAT("https://pubmed.ncbi.nlm.nih.gov/",B906), B906)</f>
        <v>3028131</v>
      </c>
      <c r="D906" s="10" t="s">
        <v>193</v>
      </c>
      <c r="E906" s="8" t="s">
        <v>899</v>
      </c>
      <c r="F906" s="8" t="str">
        <f>IF(COUNTIF('Healthy (TIAB)'!A23:A917, B906) &gt; 0, "Yes", "No")</f>
        <v>Yes</v>
      </c>
    </row>
    <row r="907" spans="1:6" ht="16" x14ac:dyDescent="0.2">
      <c r="A907" s="8">
        <v>1987</v>
      </c>
      <c r="B907" s="8">
        <v>3039190</v>
      </c>
      <c r="C907" s="9">
        <f>HYPERLINK(_xlfn.CONCAT("https://pubmed.ncbi.nlm.nih.gov/",B907), B907)</f>
        <v>3039190</v>
      </c>
      <c r="D907" s="10" t="s">
        <v>1609</v>
      </c>
      <c r="E907" s="8" t="s">
        <v>893</v>
      </c>
      <c r="F907" s="8" t="str">
        <f>IF(COUNTIF('Healthy (TIAB)'!A37:A931, B907) &gt; 0, "Yes", "No")</f>
        <v>No</v>
      </c>
    </row>
    <row r="908" spans="1:6" ht="48" x14ac:dyDescent="0.2">
      <c r="A908" s="8">
        <v>1987</v>
      </c>
      <c r="B908" s="8">
        <v>3548735</v>
      </c>
      <c r="C908" s="9">
        <f>HYPERLINK(_xlfn.CONCAT("https://pubmed.ncbi.nlm.nih.gov/",B908), B908)</f>
        <v>3548735</v>
      </c>
      <c r="D908" s="10" t="s">
        <v>194</v>
      </c>
      <c r="E908" s="8" t="s">
        <v>1706</v>
      </c>
      <c r="F908" s="8" t="str">
        <f>IF(COUNTIF('Healthy (TIAB)'!A114:A1008, B908) &gt; 0, "Yes", "No")</f>
        <v>Yes</v>
      </c>
    </row>
    <row r="909" spans="1:6" ht="32" x14ac:dyDescent="0.2">
      <c r="A909" s="8">
        <v>1987</v>
      </c>
      <c r="B909" s="8">
        <v>3499006</v>
      </c>
      <c r="C909" s="9">
        <f>HYPERLINK(_xlfn.CONCAT("https://pubmed.ncbi.nlm.nih.gov/",B909), B909)</f>
        <v>3499006</v>
      </c>
      <c r="D909" s="10" t="s">
        <v>32</v>
      </c>
      <c r="E909" s="8" t="s">
        <v>851</v>
      </c>
      <c r="F909" s="8" t="str">
        <f>IF(COUNTIF('Healthy (TIAB)'!A259:A1153, B909) &gt; 0, "Yes", "No")</f>
        <v>No</v>
      </c>
    </row>
    <row r="910" spans="1:6" ht="32" x14ac:dyDescent="0.2">
      <c r="A910" s="8">
        <v>1987</v>
      </c>
      <c r="B910" s="8">
        <v>2831474</v>
      </c>
      <c r="C910" s="9">
        <f>HYPERLINK(_xlfn.CONCAT("https://pubmed.ncbi.nlm.nih.gov/",B910), B910)</f>
        <v>2831474</v>
      </c>
      <c r="D910" s="10" t="s">
        <v>1590</v>
      </c>
      <c r="E910" s="8" t="s">
        <v>851</v>
      </c>
      <c r="F910" s="8" t="str">
        <f>IF(COUNTIF('Healthy (TIAB)'!A265:A1159, B910) &gt; 0, "Yes", "No")</f>
        <v>No</v>
      </c>
    </row>
    <row r="911" spans="1:6" ht="32" x14ac:dyDescent="0.2">
      <c r="A911" s="8">
        <v>1986</v>
      </c>
      <c r="B911" s="8">
        <v>3026412</v>
      </c>
      <c r="C911" s="9">
        <f>HYPERLINK(_xlfn.CONCAT("https://pubmed.ncbi.nlm.nih.gov/",B911), B911)</f>
        <v>3026412</v>
      </c>
      <c r="D911" s="10" t="s">
        <v>1591</v>
      </c>
      <c r="E911" s="8" t="s">
        <v>1287</v>
      </c>
      <c r="F911" s="8" t="str">
        <f>IF(COUNTIF('Healthy (TIAB)'!A274:A1168, B911) &gt; 0, "Yes", "No")</f>
        <v>No</v>
      </c>
    </row>
    <row r="912" spans="1:6" ht="32" x14ac:dyDescent="0.2">
      <c r="A912" s="8">
        <v>1986</v>
      </c>
      <c r="B912" s="8">
        <v>3753548</v>
      </c>
      <c r="C912" s="9">
        <f>HYPERLINK(_xlfn.CONCAT("https://pubmed.ncbi.nlm.nih.gov/",B912), B912)</f>
        <v>3753548</v>
      </c>
      <c r="D912" s="10" t="s">
        <v>1592</v>
      </c>
      <c r="E912" s="8" t="s">
        <v>845</v>
      </c>
      <c r="F912" s="8" t="str">
        <f>IF(COUNTIF('Healthy (TIAB)'!A276:A1170, B912) &gt; 0, "Yes", "No")</f>
        <v>No</v>
      </c>
    </row>
    <row r="913" spans="1:6" ht="32" x14ac:dyDescent="0.2">
      <c r="A913" s="8">
        <v>1986</v>
      </c>
      <c r="B913" s="8">
        <v>3020732</v>
      </c>
      <c r="C913" s="9">
        <f>HYPERLINK(_xlfn.CONCAT("https://pubmed.ncbi.nlm.nih.gov/",B913), B913)</f>
        <v>3020732</v>
      </c>
      <c r="D913" s="10" t="s">
        <v>1593</v>
      </c>
      <c r="E913" s="8" t="s">
        <v>887</v>
      </c>
      <c r="F913" s="8" t="str">
        <f>IF(COUNTIF('Healthy (TIAB)'!A345:A1239, B913) &gt; 0, "Yes", "No")</f>
        <v>No</v>
      </c>
    </row>
    <row r="914" spans="1:6" ht="48" x14ac:dyDescent="0.2">
      <c r="A914" s="8">
        <v>1986</v>
      </c>
      <c r="B914" s="8">
        <v>2879292</v>
      </c>
      <c r="C914" s="9">
        <f>HYPERLINK(_xlfn.CONCAT("https://pubmed.ncbi.nlm.nih.gov/",B914), B914)</f>
        <v>2879292</v>
      </c>
      <c r="D914" s="10" t="s">
        <v>1594</v>
      </c>
      <c r="E914" s="8" t="s">
        <v>862</v>
      </c>
      <c r="F914" s="8" t="str">
        <f>IF(COUNTIF('Healthy (TIAB)'!A573:A1467, B914) &gt; 0, "Yes", "No")</f>
        <v>No</v>
      </c>
    </row>
    <row r="915" spans="1:6" ht="16" x14ac:dyDescent="0.2">
      <c r="A915" s="8">
        <v>1986</v>
      </c>
      <c r="B915" s="8">
        <v>3956887</v>
      </c>
      <c r="C915" s="9">
        <f>HYPERLINK(_xlfn.CONCAT("https://pubmed.ncbi.nlm.nih.gov/",B915), B915)</f>
        <v>3956887</v>
      </c>
      <c r="D915" s="10" t="s">
        <v>1595</v>
      </c>
      <c r="E915" s="8" t="s">
        <v>851</v>
      </c>
      <c r="F915" s="8" t="str">
        <f>IF(COUNTIF('Healthy (TIAB)'!A676:A1570, B915) &gt; 0, "Yes", "No")</f>
        <v>No</v>
      </c>
    </row>
    <row r="916" spans="1:6" ht="32" x14ac:dyDescent="0.2">
      <c r="A916" s="8">
        <v>1985</v>
      </c>
      <c r="B916" s="8">
        <v>3895595</v>
      </c>
      <c r="C916" s="9">
        <f>HYPERLINK(_xlfn.CONCAT("https://pubmed.ncbi.nlm.nih.gov/",B916), B916)</f>
        <v>3895595</v>
      </c>
      <c r="D916" s="10" t="s">
        <v>189</v>
      </c>
      <c r="E916" s="8" t="s">
        <v>887</v>
      </c>
      <c r="F916" s="8" t="str">
        <f>IF(COUNTIF('Healthy (TIAB)'!A70:A964, B916) &gt; 0, "Yes", "No")</f>
        <v>Yes</v>
      </c>
    </row>
    <row r="917" spans="1:6" ht="32" x14ac:dyDescent="0.2">
      <c r="A917" s="8">
        <v>1985</v>
      </c>
      <c r="B917" s="8">
        <v>3888229</v>
      </c>
      <c r="C917" s="9">
        <f>HYPERLINK(_xlfn.CONCAT("https://pubmed.ncbi.nlm.nih.gov/",B917), B917)</f>
        <v>3888229</v>
      </c>
      <c r="D917" s="10" t="s">
        <v>1596</v>
      </c>
      <c r="E917" s="8" t="s">
        <v>853</v>
      </c>
      <c r="F917" s="8" t="str">
        <f>IF(COUNTIF('Healthy (TIAB)'!A71:A965, B917) &gt; 0, "Yes", "No")</f>
        <v>No</v>
      </c>
    </row>
    <row r="918" spans="1:6" ht="32" x14ac:dyDescent="0.2">
      <c r="A918" s="8">
        <v>1985</v>
      </c>
      <c r="B918" s="8">
        <v>4038159</v>
      </c>
      <c r="C918" s="9">
        <f>HYPERLINK(_xlfn.CONCAT("https://pubmed.ncbi.nlm.nih.gov/",B918), B918)</f>
        <v>4038159</v>
      </c>
      <c r="D918" s="10" t="s">
        <v>1623</v>
      </c>
      <c r="E918" s="8" t="s">
        <v>899</v>
      </c>
      <c r="F918" s="8" t="str">
        <f>IF(COUNTIF('Healthy (TIAB)'!A126:A1020, B918) &gt; 0, "Yes", "No")</f>
        <v>No</v>
      </c>
    </row>
    <row r="919" spans="1:6" ht="32" x14ac:dyDescent="0.2">
      <c r="A919" s="8">
        <v>1985</v>
      </c>
      <c r="B919" s="8">
        <v>2992534</v>
      </c>
      <c r="C919" s="9">
        <f>HYPERLINK(_xlfn.CONCAT("https://pubmed.ncbi.nlm.nih.gov/",B919), B919)</f>
        <v>2992534</v>
      </c>
      <c r="D919" s="10" t="s">
        <v>1597</v>
      </c>
      <c r="E919" s="8" t="s">
        <v>862</v>
      </c>
      <c r="F919" s="8" t="str">
        <f>IF(COUNTIF('Healthy (TIAB)'!A267:A1161, B919) &gt; 0, "Yes", "No")</f>
        <v>No</v>
      </c>
    </row>
    <row r="920" spans="1:6" ht="32" x14ac:dyDescent="0.2">
      <c r="A920" s="8">
        <v>1985</v>
      </c>
      <c r="B920" s="8">
        <v>3000395</v>
      </c>
      <c r="C920" s="9">
        <f>HYPERLINK(_xlfn.CONCAT("https://pubmed.ncbi.nlm.nih.gov/",B920), B920)</f>
        <v>3000395</v>
      </c>
      <c r="D920" s="10" t="s">
        <v>1598</v>
      </c>
      <c r="E920" s="8" t="s">
        <v>862</v>
      </c>
      <c r="F920" s="8" t="str">
        <f>IF(COUNTIF('Healthy (TIAB)'!A268:A1162, B920) &gt; 0, "Yes", "No")</f>
        <v>No</v>
      </c>
    </row>
    <row r="921" spans="1:6" ht="32" x14ac:dyDescent="0.2">
      <c r="A921" s="8">
        <v>1985</v>
      </c>
      <c r="B921" s="8">
        <v>2997286</v>
      </c>
      <c r="C921" s="9">
        <f>HYPERLINK(_xlfn.CONCAT("https://pubmed.ncbi.nlm.nih.gov/",B921), B921)</f>
        <v>2997286</v>
      </c>
      <c r="D921" s="10" t="s">
        <v>1651</v>
      </c>
      <c r="E921" s="8" t="s">
        <v>878</v>
      </c>
      <c r="F921" s="8" t="str">
        <f>IF(COUNTIF('Healthy (TIAB)'!A322:A1216, B921) &gt; 0, "Yes", "No")</f>
        <v>No</v>
      </c>
    </row>
    <row r="922" spans="1:6" ht="32" x14ac:dyDescent="0.2">
      <c r="A922" s="8">
        <v>1985</v>
      </c>
      <c r="B922" s="8">
        <v>3990714</v>
      </c>
      <c r="C922" s="9">
        <f>HYPERLINK(_xlfn.CONCAT("https://pubmed.ncbi.nlm.nih.gov/",B922), B922)</f>
        <v>3990714</v>
      </c>
      <c r="D922" s="10" t="s">
        <v>1599</v>
      </c>
      <c r="E922" s="8" t="s">
        <v>845</v>
      </c>
      <c r="F922" s="8" t="str">
        <f>IF(COUNTIF('Healthy (TIAB)'!A780:A1674, B922) &gt; 0, "Yes", "No")</f>
        <v>No</v>
      </c>
    </row>
    <row r="923" spans="1:6" ht="32" x14ac:dyDescent="0.2">
      <c r="A923" s="8">
        <v>1984</v>
      </c>
      <c r="B923" s="8">
        <v>6090756</v>
      </c>
      <c r="C923" s="9">
        <f>HYPERLINK(_xlfn.CONCAT("https://pubmed.ncbi.nlm.nih.gov/",B923), B923)</f>
        <v>6090756</v>
      </c>
      <c r="D923" s="10" t="s">
        <v>1619</v>
      </c>
      <c r="E923" s="8" t="s">
        <v>936</v>
      </c>
      <c r="F923" s="8" t="str">
        <f>IF(COUNTIF('Healthy (TIAB)'!A101:A995, B923) &gt; 0, "Yes", "No")</f>
        <v>No</v>
      </c>
    </row>
    <row r="924" spans="1:6" ht="16" x14ac:dyDescent="0.2">
      <c r="A924" s="8">
        <v>1984</v>
      </c>
      <c r="B924" s="8">
        <v>6320945</v>
      </c>
      <c r="C924" s="9">
        <f>HYPERLINK(_xlfn.CONCAT("https://pubmed.ncbi.nlm.nih.gov/",B924), B924)</f>
        <v>6320945</v>
      </c>
      <c r="D924" s="10" t="s">
        <v>1630</v>
      </c>
      <c r="E924" s="8" t="s">
        <v>1046</v>
      </c>
      <c r="F924" s="8" t="str">
        <f>IF(COUNTIF('Healthy (TIAB)'!A182:A1076, B924) &gt; 0, "Yes", "No")</f>
        <v>No</v>
      </c>
    </row>
    <row r="925" spans="1:6" ht="32" x14ac:dyDescent="0.2">
      <c r="A925" s="8">
        <v>1984</v>
      </c>
      <c r="B925" s="8">
        <v>6712540</v>
      </c>
      <c r="C925" s="9">
        <f>HYPERLINK(_xlfn.CONCAT("https://pubmed.ncbi.nlm.nih.gov/",B925), B925)</f>
        <v>6712540</v>
      </c>
      <c r="D925" s="10" t="s">
        <v>24</v>
      </c>
      <c r="E925" s="8" t="s">
        <v>845</v>
      </c>
      <c r="F925" s="8" t="str">
        <f>IF(COUNTIF('Healthy (TIAB)'!A563:A1457, B925) &gt; 0, "Yes", "No")</f>
        <v>No</v>
      </c>
    </row>
    <row r="926" spans="1:6" ht="32" x14ac:dyDescent="0.2">
      <c r="A926" s="8">
        <v>1983</v>
      </c>
      <c r="B926" s="8">
        <v>6303363</v>
      </c>
      <c r="C926" s="9">
        <f>HYPERLINK(_xlfn.CONCAT("https://pubmed.ncbi.nlm.nih.gov/",B926), B926)</f>
        <v>6303363</v>
      </c>
      <c r="D926" s="10" t="s">
        <v>332</v>
      </c>
      <c r="E926" s="8" t="s">
        <v>899</v>
      </c>
      <c r="F926" s="8" t="str">
        <f>IF(COUNTIF('Healthy (TIAB)'!A282:A1176, B926) &gt; 0, "Yes", "No")</f>
        <v>Yes</v>
      </c>
    </row>
    <row r="927" spans="1:6" ht="32" x14ac:dyDescent="0.2">
      <c r="A927" s="8">
        <v>1983</v>
      </c>
      <c r="B927" s="8">
        <v>6307322</v>
      </c>
      <c r="C927" s="9">
        <f>HYPERLINK(_xlfn.CONCAT("https://pubmed.ncbi.nlm.nih.gov/",B927), B927)</f>
        <v>6307322</v>
      </c>
      <c r="D927" s="10" t="s">
        <v>1600</v>
      </c>
      <c r="E927" s="8" t="s">
        <v>899</v>
      </c>
      <c r="F927" s="8" t="str">
        <f>IF(COUNTIF('Healthy (TIAB)'!A291:A1185, B927) &gt; 0, "Yes", "No")</f>
        <v>No</v>
      </c>
    </row>
    <row r="928" spans="1:6" ht="16" x14ac:dyDescent="0.2">
      <c r="A928" s="8">
        <v>1983</v>
      </c>
      <c r="B928" s="8">
        <v>6316995</v>
      </c>
      <c r="C928" s="9">
        <f>HYPERLINK(_xlfn.CONCAT("https://pubmed.ncbi.nlm.nih.gov/",B928), B928)</f>
        <v>6316995</v>
      </c>
      <c r="D928" s="10" t="s">
        <v>21</v>
      </c>
      <c r="E928" s="8" t="s">
        <v>862</v>
      </c>
      <c r="F928" s="8" t="str">
        <f>IF(COUNTIF('Healthy (TIAB)'!A292:A1186, B928) &gt; 0, "Yes", "No")</f>
        <v>No</v>
      </c>
    </row>
    <row r="929" spans="1:6" ht="32" x14ac:dyDescent="0.2">
      <c r="A929" s="8">
        <v>1983</v>
      </c>
      <c r="B929" s="8">
        <v>6340424</v>
      </c>
      <c r="C929" s="9">
        <f>HYPERLINK(_xlfn.CONCAT("https://pubmed.ncbi.nlm.nih.gov/",B929), B929)</f>
        <v>6340424</v>
      </c>
      <c r="D929" s="10" t="s">
        <v>1652</v>
      </c>
      <c r="E929" s="8" t="s">
        <v>845</v>
      </c>
      <c r="F929" s="8" t="str">
        <f>IF(COUNTIF('Healthy (TIAB)'!A328:A1222, B929) &gt; 0, "Yes", "No")</f>
        <v>No</v>
      </c>
    </row>
    <row r="930" spans="1:6" ht="32" x14ac:dyDescent="0.2">
      <c r="A930" s="8">
        <v>1983</v>
      </c>
      <c r="B930" s="8">
        <v>6295686</v>
      </c>
      <c r="C930" s="9">
        <f>HYPERLINK(_xlfn.CONCAT("https://pubmed.ncbi.nlm.nih.gov/",B930), B930)</f>
        <v>6295686</v>
      </c>
      <c r="D930" s="10" t="s">
        <v>186</v>
      </c>
      <c r="E930" s="8" t="s">
        <v>1709</v>
      </c>
      <c r="F930" s="8" t="str">
        <f>IF(COUNTIF('Healthy (TIAB)'!A474:A1368, B930) &gt; 0, "Yes", "No")</f>
        <v>No</v>
      </c>
    </row>
    <row r="931" spans="1:6" ht="16" x14ac:dyDescent="0.2">
      <c r="A931" s="8">
        <v>1982</v>
      </c>
      <c r="B931" s="8">
        <v>6123019</v>
      </c>
      <c r="C931" s="9">
        <f>HYPERLINK(_xlfn.CONCAT("https://pubmed.ncbi.nlm.nih.gov/",B931), B931)</f>
        <v>6123019</v>
      </c>
      <c r="D931" s="10" t="s">
        <v>1617</v>
      </c>
      <c r="E931" s="8" t="s">
        <v>1242</v>
      </c>
      <c r="F931" s="8" t="str">
        <f>IF(COUNTIF('Healthy (TIAB)'!A95:A989, B931) &gt; 0, "Yes", "No")</f>
        <v>No</v>
      </c>
    </row>
    <row r="932" spans="1:6" ht="32" x14ac:dyDescent="0.2">
      <c r="A932" s="8">
        <v>1981</v>
      </c>
      <c r="B932" s="8">
        <v>6266735</v>
      </c>
      <c r="C932" s="9">
        <f>HYPERLINK(_xlfn.CONCAT("https://pubmed.ncbi.nlm.nih.gov/",B932), B932)</f>
        <v>6266735</v>
      </c>
      <c r="D932" s="10" t="s">
        <v>184</v>
      </c>
      <c r="E932" s="8" t="s">
        <v>1418</v>
      </c>
      <c r="F932" s="8" t="str">
        <f>IF(COUNTIF('Healthy (TIAB)'!A62:A956, B932) &gt; 0, "Yes", "No")</f>
        <v>Yes</v>
      </c>
    </row>
  </sheetData>
  <sortState xmlns:xlrd2="http://schemas.microsoft.com/office/spreadsheetml/2017/richdata2" ref="A2:F932">
    <sortCondition descending="1" ref="A2:A932"/>
  </sortState>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F737D3-004D-264D-BD5E-0367AC15D63A}">
  <dimension ref="A1:F1066"/>
  <sheetViews>
    <sheetView workbookViewId="0">
      <selection activeCell="H8" sqref="H8"/>
    </sheetView>
  </sheetViews>
  <sheetFormatPr baseColWidth="10" defaultRowHeight="15" x14ac:dyDescent="0.2"/>
  <cols>
    <col min="1" max="3" width="10.83203125" style="8"/>
    <col min="4" max="4" width="65" style="10" customWidth="1"/>
    <col min="5" max="16384" width="10.83203125" style="8"/>
  </cols>
  <sheetData>
    <row r="1" spans="1:6" ht="16" x14ac:dyDescent="0.2">
      <c r="A1" s="11" t="s">
        <v>1601</v>
      </c>
      <c r="B1" s="11" t="s">
        <v>0</v>
      </c>
      <c r="C1" s="11" t="s">
        <v>1602</v>
      </c>
      <c r="D1" s="12" t="s">
        <v>1603</v>
      </c>
      <c r="E1" s="11" t="s">
        <v>1604</v>
      </c>
      <c r="F1" s="11" t="s">
        <v>1605</v>
      </c>
    </row>
    <row r="2" spans="1:6" ht="48" x14ac:dyDescent="0.2">
      <c r="A2" s="8">
        <v>2024</v>
      </c>
      <c r="B2" s="8">
        <v>30230402</v>
      </c>
      <c r="C2" s="9">
        <f>HYPERLINK(_xlfn.CONCAT("https://pubmed.ncbi.nlm.nih.gov/",B2), B2)</f>
        <v>30230402</v>
      </c>
      <c r="D2" s="10" t="s">
        <v>844</v>
      </c>
      <c r="E2" s="8" t="s">
        <v>845</v>
      </c>
      <c r="F2" s="8" t="str">
        <f>IF(COUNTIF('Healthy (TIAB)'!A1472:A2366, B2) &gt; 0, "Yes", "No")</f>
        <v>No</v>
      </c>
    </row>
    <row r="3" spans="1:6" ht="32" x14ac:dyDescent="0.2">
      <c r="A3" s="8">
        <v>2024</v>
      </c>
      <c r="B3" s="8">
        <v>38589346</v>
      </c>
      <c r="C3" s="9">
        <f>HYPERLINK(_xlfn.CONCAT("https://pubmed.ncbi.nlm.nih.gov/",B3), B3)</f>
        <v>38589346</v>
      </c>
      <c r="D3" s="10" t="s">
        <v>846</v>
      </c>
      <c r="E3" s="8" t="s">
        <v>845</v>
      </c>
      <c r="F3" s="8" t="str">
        <f>IF(COUNTIF('Healthy (TIAB)'!A1734:A2628, B3) &gt; 0, "Yes", "No")</f>
        <v>No</v>
      </c>
    </row>
    <row r="4" spans="1:6" ht="48" x14ac:dyDescent="0.2">
      <c r="A4" s="8">
        <v>2024</v>
      </c>
      <c r="B4" s="8">
        <v>37704431</v>
      </c>
      <c r="C4" s="9">
        <f>HYPERLINK(_xlfn.CONCAT("https://pubmed.ncbi.nlm.nih.gov/",B4), B4)</f>
        <v>37704431</v>
      </c>
      <c r="D4" s="10" t="s">
        <v>847</v>
      </c>
      <c r="E4" s="8" t="s">
        <v>848</v>
      </c>
      <c r="F4" s="8" t="str">
        <f>IF(COUNTIF('Healthy (TIAB)'!A1755:A2649, B4) &gt; 0, "Yes", "No")</f>
        <v>No</v>
      </c>
    </row>
    <row r="5" spans="1:6" ht="32" x14ac:dyDescent="0.2">
      <c r="A5" s="8">
        <v>2023</v>
      </c>
      <c r="B5" s="8">
        <v>35676030</v>
      </c>
      <c r="C5" s="9">
        <f>HYPERLINK(_xlfn.CONCAT("https://pubmed.ncbi.nlm.nih.gov/",B5), B5)</f>
        <v>35676030</v>
      </c>
      <c r="D5" s="10" t="s">
        <v>849</v>
      </c>
      <c r="E5" s="8" t="s">
        <v>850</v>
      </c>
      <c r="F5" s="8" t="str">
        <f>IF(COUNTIF('Healthy (TIAB)'!A1740:A2634, B5) &gt; 0, "Yes", "No")</f>
        <v>No</v>
      </c>
    </row>
    <row r="6" spans="1:6" ht="64" x14ac:dyDescent="0.2">
      <c r="A6" s="8">
        <v>2023</v>
      </c>
      <c r="B6" s="8">
        <v>38283922</v>
      </c>
      <c r="C6" s="9">
        <f>HYPERLINK(_xlfn.CONCAT("https://pubmed.ncbi.nlm.nih.gov/",B6), B6)</f>
        <v>38283922</v>
      </c>
      <c r="D6" s="10" t="s">
        <v>676</v>
      </c>
      <c r="E6" s="8" t="s">
        <v>851</v>
      </c>
      <c r="F6" s="8" t="str">
        <f>IF(COUNTIF('Healthy (TIAB)'!A1741:A2635, B6) &gt; 0, "Yes", "No")</f>
        <v>No</v>
      </c>
    </row>
    <row r="7" spans="1:6" ht="48" x14ac:dyDescent="0.2">
      <c r="A7" s="8">
        <v>2023</v>
      </c>
      <c r="B7" s="8">
        <v>37862823</v>
      </c>
      <c r="C7" s="9">
        <f>HYPERLINK(_xlfn.CONCAT("https://pubmed.ncbi.nlm.nih.gov/",B7), B7)</f>
        <v>37862823</v>
      </c>
      <c r="D7" s="10" t="s">
        <v>852</v>
      </c>
      <c r="E7" s="8" t="s">
        <v>853</v>
      </c>
      <c r="F7" s="8" t="str">
        <f>IF(COUNTIF('Healthy (TIAB)'!A1752:A2646, B7) &gt; 0, "Yes", "No")</f>
        <v>No</v>
      </c>
    </row>
    <row r="8" spans="1:6" ht="32" x14ac:dyDescent="0.2">
      <c r="A8" s="8">
        <v>2023</v>
      </c>
      <c r="B8" s="8">
        <v>37960168</v>
      </c>
      <c r="C8" s="9">
        <f>HYPERLINK(_xlfn.CONCAT("https://pubmed.ncbi.nlm.nih.gov/",B8), B8)</f>
        <v>37960168</v>
      </c>
      <c r="D8" s="10" t="s">
        <v>681</v>
      </c>
      <c r="E8" s="8" t="s">
        <v>851</v>
      </c>
      <c r="F8" s="8" t="str">
        <f>IF(COUNTIF('Healthy (TIAB)'!A1753:A2647, B8) &gt; 0, "Yes", "No")</f>
        <v>No</v>
      </c>
    </row>
    <row r="9" spans="1:6" ht="32" x14ac:dyDescent="0.2">
      <c r="A9" s="8">
        <v>2023</v>
      </c>
      <c r="B9" s="8">
        <v>38256336</v>
      </c>
      <c r="C9" s="9">
        <f>HYPERLINK(_xlfn.CONCAT("https://pubmed.ncbi.nlm.nih.gov/",B9), B9)</f>
        <v>38256336</v>
      </c>
      <c r="D9" s="10" t="s">
        <v>854</v>
      </c>
      <c r="E9" s="8" t="s">
        <v>853</v>
      </c>
      <c r="F9" s="8" t="str">
        <f>IF(COUNTIF('Healthy (TIAB)'!A1754:A2648, B9) &gt; 0, "Yes", "No")</f>
        <v>No</v>
      </c>
    </row>
    <row r="10" spans="1:6" ht="48" x14ac:dyDescent="0.2">
      <c r="A10" s="8">
        <v>2023</v>
      </c>
      <c r="B10" s="8">
        <v>37124732</v>
      </c>
      <c r="C10" s="9">
        <f>HYPERLINK(_xlfn.CONCAT("https://pubmed.ncbi.nlm.nih.gov/",B10), B10)</f>
        <v>37124732</v>
      </c>
      <c r="D10" s="10" t="s">
        <v>855</v>
      </c>
      <c r="E10" s="8" t="s">
        <v>856</v>
      </c>
      <c r="F10" s="8" t="str">
        <f>IF(COUNTIF('Healthy (TIAB)'!A1757:A2651, B10) &gt; 0, "Yes", "No")</f>
        <v>No</v>
      </c>
    </row>
    <row r="11" spans="1:6" ht="32" x14ac:dyDescent="0.2">
      <c r="A11" s="8">
        <v>2022</v>
      </c>
      <c r="B11" s="8">
        <v>34670012</v>
      </c>
      <c r="C11" s="9">
        <f>HYPERLINK(_xlfn.CONCAT("https://pubmed.ncbi.nlm.nih.gov/",B11), B11)</f>
        <v>34670012</v>
      </c>
      <c r="D11" s="10" t="s">
        <v>1703</v>
      </c>
      <c r="E11" s="8" t="s">
        <v>845</v>
      </c>
      <c r="F11" s="8" t="str">
        <f>IF(COUNTIF('Healthy (TIAB)'!A1716:A2610, B11) &gt; 0, "Yes", "No")</f>
        <v>No</v>
      </c>
    </row>
    <row r="12" spans="1:6" ht="32" x14ac:dyDescent="0.2">
      <c r="A12" s="8">
        <v>2022</v>
      </c>
      <c r="B12" s="8">
        <v>34808036</v>
      </c>
      <c r="C12" s="9">
        <f>HYPERLINK(_xlfn.CONCAT("https://pubmed.ncbi.nlm.nih.gov/",B12), B12)</f>
        <v>34808036</v>
      </c>
      <c r="D12" s="10" t="s">
        <v>1854</v>
      </c>
      <c r="E12" s="8" t="s">
        <v>887</v>
      </c>
      <c r="F12" s="8" t="str">
        <f>IF(COUNTIF('Healthy (TIAB)'!A1722:A2616, B12) &gt; 0, "Yes", "No")</f>
        <v>No</v>
      </c>
    </row>
    <row r="13" spans="1:6" ht="48" x14ac:dyDescent="0.2">
      <c r="A13" s="8">
        <v>2022</v>
      </c>
      <c r="B13" s="8">
        <v>34532829</v>
      </c>
      <c r="C13" s="9">
        <f>HYPERLINK(_xlfn.CONCAT("https://pubmed.ncbi.nlm.nih.gov/",B13), B13)</f>
        <v>34532829</v>
      </c>
      <c r="D13" s="10" t="s">
        <v>1855</v>
      </c>
      <c r="E13" s="8" t="s">
        <v>858</v>
      </c>
      <c r="F13" s="8" t="str">
        <f>IF(COUNTIF('Healthy (TIAB)'!A1723:A2617, B13) &gt; 0, "Yes", "No")</f>
        <v>No</v>
      </c>
    </row>
    <row r="14" spans="1:6" ht="48" x14ac:dyDescent="0.2">
      <c r="A14" s="8">
        <v>2022</v>
      </c>
      <c r="B14" s="8">
        <v>35880828</v>
      </c>
      <c r="C14" s="9">
        <f>HYPERLINK(_xlfn.CONCAT("https://pubmed.ncbi.nlm.nih.gov/",B14), B14)</f>
        <v>35880828</v>
      </c>
      <c r="D14" s="10" t="s">
        <v>726</v>
      </c>
      <c r="E14" s="8" t="s">
        <v>853</v>
      </c>
      <c r="F14" s="8" t="str">
        <f>IF(COUNTIF('Healthy (TIAB)'!A1725:A2619, B14) &gt; 0, "Yes", "No")</f>
        <v>No</v>
      </c>
    </row>
    <row r="15" spans="1:6" ht="32" x14ac:dyDescent="0.2">
      <c r="A15" s="8">
        <v>2022</v>
      </c>
      <c r="B15" s="8">
        <v>34286397</v>
      </c>
      <c r="C15" s="9">
        <f>HYPERLINK(_xlfn.CONCAT("https://pubmed.ncbi.nlm.nih.gov/",B15), B15)</f>
        <v>34286397</v>
      </c>
      <c r="D15" s="10" t="s">
        <v>1856</v>
      </c>
      <c r="E15" s="8" t="s">
        <v>853</v>
      </c>
      <c r="F15" s="8" t="str">
        <f>IF(COUNTIF('Healthy (TIAB)'!A1726:A2620, B15) &gt; 0, "Yes", "No")</f>
        <v>No</v>
      </c>
    </row>
    <row r="16" spans="1:6" ht="32" x14ac:dyDescent="0.2">
      <c r="A16" s="8">
        <v>2022</v>
      </c>
      <c r="B16" s="8">
        <v>35067753</v>
      </c>
      <c r="C16" s="9">
        <f>HYPERLINK(_xlfn.CONCAT("https://pubmed.ncbi.nlm.nih.gov/",B16), B16)</f>
        <v>35067753</v>
      </c>
      <c r="D16" s="10" t="s">
        <v>857</v>
      </c>
      <c r="E16" s="8" t="s">
        <v>858</v>
      </c>
      <c r="F16" s="8" t="str">
        <f>IF(COUNTIF('Healthy (TIAB)'!A1732:A2626, B16) &gt; 0, "Yes", "No")</f>
        <v>No</v>
      </c>
    </row>
    <row r="17" spans="1:6" ht="32" x14ac:dyDescent="0.2">
      <c r="A17" s="8">
        <v>2022</v>
      </c>
      <c r="B17" s="8">
        <v>35147302</v>
      </c>
      <c r="C17" s="9">
        <f>HYPERLINK(_xlfn.CONCAT("https://pubmed.ncbi.nlm.nih.gov/",B17), B17)</f>
        <v>35147302</v>
      </c>
      <c r="D17" s="10" t="s">
        <v>859</v>
      </c>
      <c r="E17" s="8" t="s">
        <v>848</v>
      </c>
      <c r="F17" s="8" t="str">
        <f>IF(COUNTIF('Healthy (TIAB)'!A1733:A2627, B17) &gt; 0, "Yes", "No")</f>
        <v>No</v>
      </c>
    </row>
    <row r="18" spans="1:6" ht="48" x14ac:dyDescent="0.2">
      <c r="A18" s="8">
        <v>2022</v>
      </c>
      <c r="B18" s="8">
        <v>35406010</v>
      </c>
      <c r="C18" s="9">
        <f>HYPERLINK(_xlfn.CONCAT("https://pubmed.ncbi.nlm.nih.gov/",B18), B18)</f>
        <v>35406010</v>
      </c>
      <c r="D18" s="10" t="s">
        <v>860</v>
      </c>
      <c r="E18" s="8" t="s">
        <v>853</v>
      </c>
      <c r="F18" s="8" t="str">
        <f>IF(COUNTIF('Healthy (TIAB)'!A1735:A2629, B18) &gt; 0, "Yes", "No")</f>
        <v>No</v>
      </c>
    </row>
    <row r="19" spans="1:6" ht="32" x14ac:dyDescent="0.2">
      <c r="A19" s="8">
        <v>2022</v>
      </c>
      <c r="B19" s="8">
        <v>35504165</v>
      </c>
      <c r="C19" s="9">
        <f>HYPERLINK(_xlfn.CONCAT("https://pubmed.ncbi.nlm.nih.gov/",B19), B19)</f>
        <v>35504165</v>
      </c>
      <c r="D19" s="10" t="s">
        <v>734</v>
      </c>
      <c r="E19" s="8" t="s">
        <v>853</v>
      </c>
      <c r="F19" s="8" t="str">
        <f>IF(COUNTIF('Healthy (TIAB)'!A1739:A2633, B19) &gt; 0, "Yes", "No")</f>
        <v>No</v>
      </c>
    </row>
    <row r="20" spans="1:6" ht="48" x14ac:dyDescent="0.2">
      <c r="A20" s="8">
        <v>2022</v>
      </c>
      <c r="B20" s="8">
        <v>36522805</v>
      </c>
      <c r="C20" s="9">
        <f>HYPERLINK(_xlfn.CONCAT("https://pubmed.ncbi.nlm.nih.gov/",B20), B20)</f>
        <v>36522805</v>
      </c>
      <c r="D20" s="10" t="s">
        <v>861</v>
      </c>
      <c r="E20" s="8" t="s">
        <v>862</v>
      </c>
      <c r="F20" s="8" t="str">
        <f>IF(COUNTIF('Healthy (TIAB)'!A1742:A2636, B20) &gt; 0, "Yes", "No")</f>
        <v>No</v>
      </c>
    </row>
    <row r="21" spans="1:6" ht="32" x14ac:dyDescent="0.2">
      <c r="A21" s="8">
        <v>2022</v>
      </c>
      <c r="B21" s="8">
        <v>35389487</v>
      </c>
      <c r="C21" s="9">
        <f>HYPERLINK(_xlfn.CONCAT("https://pubmed.ncbi.nlm.nih.gov/",B21), B21)</f>
        <v>35389487</v>
      </c>
      <c r="D21" s="10" t="s">
        <v>738</v>
      </c>
      <c r="E21" s="8" t="s">
        <v>853</v>
      </c>
      <c r="F21" s="8" t="str">
        <f>IF(COUNTIF('Healthy (TIAB)'!A1743:A2637, B21) &gt; 0, "Yes", "No")</f>
        <v>No</v>
      </c>
    </row>
    <row r="22" spans="1:6" ht="48" x14ac:dyDescent="0.2">
      <c r="A22" s="8">
        <v>2022</v>
      </c>
      <c r="B22" s="8">
        <v>36571774</v>
      </c>
      <c r="C22" s="9">
        <f>HYPERLINK(_xlfn.CONCAT("https://pubmed.ncbi.nlm.nih.gov/",B22), B22)</f>
        <v>36571774</v>
      </c>
      <c r="D22" s="10" t="s">
        <v>863</v>
      </c>
      <c r="E22" s="8" t="s">
        <v>853</v>
      </c>
      <c r="F22" s="8" t="str">
        <f>IF(COUNTIF('Healthy (TIAB)'!A1744:A2638, B22) &gt; 0, "Yes", "No")</f>
        <v>No</v>
      </c>
    </row>
    <row r="23" spans="1:6" ht="32" x14ac:dyDescent="0.2">
      <c r="A23" s="8">
        <v>2022</v>
      </c>
      <c r="B23" s="8">
        <v>35594631</v>
      </c>
      <c r="C23" s="9">
        <f>HYPERLINK(_xlfn.CONCAT("https://pubmed.ncbi.nlm.nih.gov/",B23), B23)</f>
        <v>35594631</v>
      </c>
      <c r="D23" s="10" t="s">
        <v>864</v>
      </c>
      <c r="E23" s="8" t="s">
        <v>858</v>
      </c>
      <c r="F23" s="8" t="str">
        <f>IF(COUNTIF('Healthy (TIAB)'!A1745:A2639, B23) &gt; 0, "Yes", "No")</f>
        <v>No</v>
      </c>
    </row>
    <row r="24" spans="1:6" ht="32" x14ac:dyDescent="0.2">
      <c r="A24" s="8">
        <v>2022</v>
      </c>
      <c r="B24" s="8">
        <v>35483753</v>
      </c>
      <c r="C24" s="9">
        <f>HYPERLINK(_xlfn.CONCAT("https://pubmed.ncbi.nlm.nih.gov/",B24), B24)</f>
        <v>35483753</v>
      </c>
      <c r="D24" s="10" t="s">
        <v>1736</v>
      </c>
      <c r="E24" s="8" t="s">
        <v>977</v>
      </c>
      <c r="F24" s="8" t="str">
        <f>IF(COUNTIF('Healthy (TIAB)'!A1746:A2640, B24) &gt; 0, "Yes", "No")</f>
        <v>No</v>
      </c>
    </row>
    <row r="25" spans="1:6" ht="32" x14ac:dyDescent="0.2">
      <c r="A25" s="8">
        <v>2022</v>
      </c>
      <c r="B25" s="8">
        <v>35744059</v>
      </c>
      <c r="C25" s="9">
        <f>HYPERLINK(_xlfn.CONCAT("https://pubmed.ncbi.nlm.nih.gov/",B25), B25)</f>
        <v>35744059</v>
      </c>
      <c r="D25" s="10" t="s">
        <v>865</v>
      </c>
      <c r="E25" s="8" t="s">
        <v>856</v>
      </c>
      <c r="F25" s="8" t="str">
        <f>IF(COUNTIF('Healthy (TIAB)'!A1747:A2641, B25) &gt; 0, "Yes", "No")</f>
        <v>No</v>
      </c>
    </row>
    <row r="26" spans="1:6" ht="64" x14ac:dyDescent="0.2">
      <c r="A26" s="8">
        <v>2022</v>
      </c>
      <c r="B26" s="8">
        <v>35762321</v>
      </c>
      <c r="C26" s="9">
        <f>HYPERLINK(_xlfn.CONCAT("https://pubmed.ncbi.nlm.nih.gov/",B26), B26)</f>
        <v>35762321</v>
      </c>
      <c r="D26" s="10" t="s">
        <v>866</v>
      </c>
      <c r="E26" s="8" t="s">
        <v>867</v>
      </c>
      <c r="F26" s="8" t="str">
        <f>IF(COUNTIF('Healthy (TIAB)'!A1749:A2643, B26) &gt; 0, "Yes", "No")</f>
        <v>No</v>
      </c>
    </row>
    <row r="27" spans="1:6" ht="32" x14ac:dyDescent="0.2">
      <c r="A27" s="8">
        <v>2022</v>
      </c>
      <c r="B27" s="8">
        <v>35377160</v>
      </c>
      <c r="C27" s="9">
        <f>HYPERLINK(_xlfn.CONCAT("https://pubmed.ncbi.nlm.nih.gov/",B27), B27)</f>
        <v>35377160</v>
      </c>
      <c r="D27" s="10" t="s">
        <v>1857</v>
      </c>
      <c r="E27" s="8" t="s">
        <v>1870</v>
      </c>
      <c r="F27" s="8" t="str">
        <f>IF(COUNTIF('Healthy (TIAB)'!A1750:A2644, B27) &gt; 0, "Yes", "No")</f>
        <v>No</v>
      </c>
    </row>
    <row r="28" spans="1:6" ht="32" x14ac:dyDescent="0.2">
      <c r="A28" s="8">
        <v>2022</v>
      </c>
      <c r="B28" s="8">
        <v>35986358</v>
      </c>
      <c r="C28" s="9">
        <f>HYPERLINK(_xlfn.CONCAT("https://pubmed.ncbi.nlm.nih.gov/",B28), B28)</f>
        <v>35986358</v>
      </c>
      <c r="D28" s="10" t="s">
        <v>1705</v>
      </c>
      <c r="E28" s="8" t="s">
        <v>845</v>
      </c>
      <c r="F28" s="8" t="str">
        <f>IF(COUNTIF('Healthy (TIAB)'!A1751:A2645, B28) &gt; 0, "Yes", "No")</f>
        <v>No</v>
      </c>
    </row>
    <row r="29" spans="1:6" ht="32" x14ac:dyDescent="0.2">
      <c r="A29" s="8">
        <v>2021</v>
      </c>
      <c r="B29" s="8">
        <v>31433269</v>
      </c>
      <c r="C29" s="9">
        <f>HYPERLINK(_xlfn.CONCAT("https://pubmed.ncbi.nlm.nih.gov/",B29), B29)</f>
        <v>31433269</v>
      </c>
      <c r="D29" s="10" t="s">
        <v>868</v>
      </c>
      <c r="E29" s="8" t="s">
        <v>869</v>
      </c>
      <c r="F29" s="8" t="str">
        <f>IF(COUNTIF('Healthy (TIAB)'!A1201:A2095, B29) &gt; 0, "Yes", "No")</f>
        <v>No</v>
      </c>
    </row>
    <row r="30" spans="1:6" ht="32" x14ac:dyDescent="0.2">
      <c r="A30" s="8">
        <v>2021</v>
      </c>
      <c r="B30" s="8">
        <v>32791015</v>
      </c>
      <c r="C30" s="9">
        <f>HYPERLINK(_xlfn.CONCAT("https://pubmed.ncbi.nlm.nih.gov/",B30), B30)</f>
        <v>32791015</v>
      </c>
      <c r="D30" s="10" t="s">
        <v>1853</v>
      </c>
      <c r="E30" s="8" t="s">
        <v>1869</v>
      </c>
      <c r="F30" s="8" t="str">
        <f>IF(COUNTIF('Healthy (TIAB)'!A1669:A2563, B30) &gt; 0, "Yes", "No")</f>
        <v>No</v>
      </c>
    </row>
    <row r="31" spans="1:6" ht="32" x14ac:dyDescent="0.2">
      <c r="A31" s="8">
        <v>2021</v>
      </c>
      <c r="B31" s="8">
        <v>33487255</v>
      </c>
      <c r="C31" s="9">
        <f>HYPERLINK(_xlfn.CONCAT("https://pubmed.ncbi.nlm.nih.gov/",B31), B31)</f>
        <v>33487255</v>
      </c>
      <c r="D31" s="10" t="s">
        <v>870</v>
      </c>
      <c r="E31" s="8" t="s">
        <v>851</v>
      </c>
      <c r="F31" s="8" t="str">
        <f>IF(COUNTIF('Healthy (TIAB)'!A1681:A2575, B31) &gt; 0, "Yes", "No")</f>
        <v>No</v>
      </c>
    </row>
    <row r="32" spans="1:6" ht="32" x14ac:dyDescent="0.2">
      <c r="A32" s="8">
        <v>2021</v>
      </c>
      <c r="B32" s="8">
        <v>34156011</v>
      </c>
      <c r="C32" s="9">
        <f>HYPERLINK(_xlfn.CONCAT("https://pubmed.ncbi.nlm.nih.gov/",B32), B32)</f>
        <v>34156011</v>
      </c>
      <c r="D32" s="10" t="s">
        <v>769</v>
      </c>
      <c r="E32" s="8" t="s">
        <v>848</v>
      </c>
      <c r="F32" s="8" t="str">
        <f>IF(COUNTIF('Healthy (TIAB)'!A1686:A2580, B32) &gt; 0, "Yes", "No")</f>
        <v>No</v>
      </c>
    </row>
    <row r="33" spans="1:6" ht="48" x14ac:dyDescent="0.2">
      <c r="A33" s="8">
        <v>2021</v>
      </c>
      <c r="B33" s="8">
        <v>33041091</v>
      </c>
      <c r="C33" s="9">
        <f>HYPERLINK(_xlfn.CONCAT("https://pubmed.ncbi.nlm.nih.gov/",B33), B33)</f>
        <v>33041091</v>
      </c>
      <c r="D33" s="10" t="s">
        <v>871</v>
      </c>
      <c r="E33" s="8" t="s">
        <v>856</v>
      </c>
      <c r="F33" s="8" t="str">
        <f>IF(COUNTIF('Healthy (TIAB)'!A1688:A2582, B33) &gt; 0, "Yes", "No")</f>
        <v>No</v>
      </c>
    </row>
    <row r="34" spans="1:6" ht="32" x14ac:dyDescent="0.2">
      <c r="A34" s="8">
        <v>2021</v>
      </c>
      <c r="B34" s="8">
        <v>34759112</v>
      </c>
      <c r="C34" s="9">
        <f>HYPERLINK(_xlfn.CONCAT("https://pubmed.ncbi.nlm.nih.gov/",B34), B34)</f>
        <v>34759112</v>
      </c>
      <c r="D34" s="10" t="s">
        <v>751</v>
      </c>
      <c r="E34" s="8" t="s">
        <v>848</v>
      </c>
      <c r="F34" s="8" t="str">
        <f>IF(COUNTIF('Healthy (TIAB)'!A1690:A2584, B34) &gt; 0, "Yes", "No")</f>
        <v>No</v>
      </c>
    </row>
    <row r="35" spans="1:6" ht="32" x14ac:dyDescent="0.2">
      <c r="A35" s="8">
        <v>2021</v>
      </c>
      <c r="B35" s="8">
        <v>33191772</v>
      </c>
      <c r="C35" s="9">
        <f>HYPERLINK(_xlfn.CONCAT("https://pubmed.ncbi.nlm.nih.gov/",B35), B35)</f>
        <v>33191772</v>
      </c>
      <c r="D35" s="10" t="s">
        <v>872</v>
      </c>
      <c r="E35" s="8" t="s">
        <v>873</v>
      </c>
      <c r="F35" s="8" t="str">
        <f>IF(COUNTIF('Healthy (TIAB)'!A1693:A2587, B35) &gt; 0, "Yes", "No")</f>
        <v>No</v>
      </c>
    </row>
    <row r="36" spans="1:6" ht="48" x14ac:dyDescent="0.2">
      <c r="A36" s="8">
        <v>2021</v>
      </c>
      <c r="B36" s="8">
        <v>32609331</v>
      </c>
      <c r="C36" s="9">
        <f>HYPERLINK(_xlfn.CONCAT("https://pubmed.ncbi.nlm.nih.gov/",B36), B36)</f>
        <v>32609331</v>
      </c>
      <c r="D36" s="10" t="s">
        <v>874</v>
      </c>
      <c r="E36" s="8" t="s">
        <v>875</v>
      </c>
      <c r="F36" s="8" t="str">
        <f>IF(COUNTIF('Healthy (TIAB)'!A1695:A2589, B36) &gt; 0, "Yes", "No")</f>
        <v>No</v>
      </c>
    </row>
    <row r="37" spans="1:6" ht="48" x14ac:dyDescent="0.2">
      <c r="A37" s="8">
        <v>2021</v>
      </c>
      <c r="B37" s="8">
        <v>33753887</v>
      </c>
      <c r="C37" s="9">
        <f>HYPERLINK(_xlfn.CONCAT("https://pubmed.ncbi.nlm.nih.gov/",B37), B37)</f>
        <v>33753887</v>
      </c>
      <c r="D37" s="10" t="s">
        <v>876</v>
      </c>
      <c r="E37" s="8" t="s">
        <v>856</v>
      </c>
      <c r="F37" s="8" t="str">
        <f>IF(COUNTIF('Healthy (TIAB)'!A1698:A2592, B37) &gt; 0, "Yes", "No")</f>
        <v>No</v>
      </c>
    </row>
    <row r="38" spans="1:6" ht="48" x14ac:dyDescent="0.2">
      <c r="A38" s="8">
        <v>2021</v>
      </c>
      <c r="B38" s="8">
        <v>33152314</v>
      </c>
      <c r="C38" s="9">
        <f>HYPERLINK(_xlfn.CONCAT("https://pubmed.ncbi.nlm.nih.gov/",B38), B38)</f>
        <v>33152314</v>
      </c>
      <c r="D38" s="10" t="s">
        <v>877</v>
      </c>
      <c r="E38" s="8" t="s">
        <v>878</v>
      </c>
      <c r="F38" s="8" t="str">
        <f>IF(COUNTIF('Healthy (TIAB)'!A1701:A2595, B38) &gt; 0, "Yes", "No")</f>
        <v>No</v>
      </c>
    </row>
    <row r="39" spans="1:6" ht="32" x14ac:dyDescent="0.2">
      <c r="A39" s="8">
        <v>2021</v>
      </c>
      <c r="B39" s="8">
        <v>33812168</v>
      </c>
      <c r="C39" s="9">
        <f>HYPERLINK(_xlfn.CONCAT("https://pubmed.ncbi.nlm.nih.gov/",B39), B39)</f>
        <v>33812168</v>
      </c>
      <c r="D39" s="10" t="s">
        <v>784</v>
      </c>
      <c r="E39" s="8" t="s">
        <v>1034</v>
      </c>
      <c r="F39" s="8" t="str">
        <f>IF(COUNTIF('Healthy (TIAB)'!A1702:A2596, B39) &gt; 0, "Yes", "No")</f>
        <v>No</v>
      </c>
    </row>
    <row r="40" spans="1:6" ht="48" x14ac:dyDescent="0.2">
      <c r="A40" s="8">
        <v>2021</v>
      </c>
      <c r="B40" s="8">
        <v>33932804</v>
      </c>
      <c r="C40" s="9">
        <f>HYPERLINK(_xlfn.CONCAT("https://pubmed.ncbi.nlm.nih.gov/",B40), B40)</f>
        <v>33932804</v>
      </c>
      <c r="D40" s="10" t="s">
        <v>879</v>
      </c>
      <c r="E40" s="8" t="s">
        <v>848</v>
      </c>
      <c r="F40" s="8" t="str">
        <f>IF(COUNTIF('Healthy (TIAB)'!A1703:A2597, B40) &gt; 0, "Yes", "No")</f>
        <v>No</v>
      </c>
    </row>
    <row r="41" spans="1:6" ht="32" x14ac:dyDescent="0.2">
      <c r="A41" s="8">
        <v>2021</v>
      </c>
      <c r="B41" s="8">
        <v>32732154</v>
      </c>
      <c r="C41" s="9">
        <f>HYPERLINK(_xlfn.CONCAT("https://pubmed.ncbi.nlm.nih.gov/",B41), B41)</f>
        <v>32732154</v>
      </c>
      <c r="D41" s="10" t="s">
        <v>1702</v>
      </c>
      <c r="E41" s="8" t="s">
        <v>845</v>
      </c>
      <c r="F41" s="8" t="str">
        <f>IF(COUNTIF('Healthy (TIAB)'!A1706:A2600, B41) &gt; 0, "Yes", "No")</f>
        <v>No</v>
      </c>
    </row>
    <row r="42" spans="1:6" ht="32" x14ac:dyDescent="0.2">
      <c r="A42" s="8">
        <v>2021</v>
      </c>
      <c r="B42" s="8">
        <v>33413727</v>
      </c>
      <c r="C42" s="9">
        <f>HYPERLINK(_xlfn.CONCAT("https://pubmed.ncbi.nlm.nih.gov/",B42), B42)</f>
        <v>33413727</v>
      </c>
      <c r="D42" s="10" t="s">
        <v>880</v>
      </c>
      <c r="E42" s="8" t="s">
        <v>851</v>
      </c>
      <c r="F42" s="8" t="str">
        <f>IF(COUNTIF('Healthy (TIAB)'!A1709:A2603, B42) &gt; 0, "Yes", "No")</f>
        <v>No</v>
      </c>
    </row>
    <row r="43" spans="1:6" ht="48" x14ac:dyDescent="0.2">
      <c r="A43" s="8">
        <v>2021</v>
      </c>
      <c r="B43" s="8">
        <v>33933722</v>
      </c>
      <c r="C43" s="9">
        <f>HYPERLINK(_xlfn.CONCAT("https://pubmed.ncbi.nlm.nih.gov/",B43), B43)</f>
        <v>33933722</v>
      </c>
      <c r="D43" s="10" t="s">
        <v>881</v>
      </c>
      <c r="E43" s="8" t="s">
        <v>882</v>
      </c>
      <c r="F43" s="8" t="str">
        <f>IF(COUNTIF('Healthy (TIAB)'!A1710:A2604, B43) &gt; 0, "Yes", "No")</f>
        <v>No</v>
      </c>
    </row>
    <row r="44" spans="1:6" ht="48" x14ac:dyDescent="0.2">
      <c r="A44" s="8">
        <v>2021</v>
      </c>
      <c r="B44" s="8">
        <v>34684525</v>
      </c>
      <c r="C44" s="9">
        <f>HYPERLINK(_xlfn.CONCAT("https://pubmed.ncbi.nlm.nih.gov/",B44), B44)</f>
        <v>34684525</v>
      </c>
      <c r="D44" s="10" t="s">
        <v>754</v>
      </c>
      <c r="E44" s="8" t="s">
        <v>850</v>
      </c>
      <c r="F44" s="8" t="str">
        <f>IF(COUNTIF('Healthy (TIAB)'!A1711:A2605, B44) &gt; 0, "Yes", "No")</f>
        <v>No</v>
      </c>
    </row>
    <row r="45" spans="1:6" ht="64" x14ac:dyDescent="0.2">
      <c r="A45" s="8">
        <v>2021</v>
      </c>
      <c r="B45" s="8">
        <v>33670720</v>
      </c>
      <c r="C45" s="9">
        <f>HYPERLINK(_xlfn.CONCAT("https://pubmed.ncbi.nlm.nih.gov/",B45), B45)</f>
        <v>33670720</v>
      </c>
      <c r="D45" s="10" t="s">
        <v>883</v>
      </c>
      <c r="E45" s="8" t="s">
        <v>856</v>
      </c>
      <c r="F45" s="8" t="str">
        <f>IF(COUNTIF('Healthy (TIAB)'!A1713:A2607, B45) &gt; 0, "Yes", "No")</f>
        <v>No</v>
      </c>
    </row>
    <row r="46" spans="1:6" ht="32" x14ac:dyDescent="0.2">
      <c r="A46" s="8">
        <v>2021</v>
      </c>
      <c r="B46" s="8">
        <v>34107720</v>
      </c>
      <c r="C46" s="9">
        <f>HYPERLINK(_xlfn.CONCAT("https://pubmed.ncbi.nlm.nih.gov/",B46), B46)</f>
        <v>34107720</v>
      </c>
      <c r="D46" s="10" t="s">
        <v>886</v>
      </c>
      <c r="E46" s="8" t="s">
        <v>887</v>
      </c>
      <c r="F46" s="8" t="str">
        <f>IF(COUNTIF('Healthy (TIAB)'!A1714:A2608, B46) &gt; 0, "Yes", "No")</f>
        <v>No</v>
      </c>
    </row>
    <row r="47" spans="1:6" ht="48" x14ac:dyDescent="0.2">
      <c r="A47" s="8">
        <v>2021</v>
      </c>
      <c r="B47" s="8">
        <v>34552329</v>
      </c>
      <c r="C47" s="9">
        <f>HYPERLINK(_xlfn.CONCAT("https://pubmed.ncbi.nlm.nih.gov/",B47), B47)</f>
        <v>34552329</v>
      </c>
      <c r="D47" s="10" t="s">
        <v>888</v>
      </c>
      <c r="E47" s="8" t="s">
        <v>889</v>
      </c>
      <c r="F47" s="8" t="str">
        <f>IF(COUNTIF('Healthy (TIAB)'!A1715:A2609, B47) &gt; 0, "Yes", "No")</f>
        <v>No</v>
      </c>
    </row>
    <row r="48" spans="1:6" ht="32" x14ac:dyDescent="0.2">
      <c r="A48" s="8">
        <v>2021</v>
      </c>
      <c r="B48" s="8">
        <v>34740110</v>
      </c>
      <c r="C48" s="9">
        <f>HYPERLINK(_xlfn.CONCAT("https://pubmed.ncbi.nlm.nih.gov/",B48), B48)</f>
        <v>34740110</v>
      </c>
      <c r="D48" s="10" t="s">
        <v>890</v>
      </c>
      <c r="E48" s="8" t="s">
        <v>891</v>
      </c>
      <c r="F48" s="8" t="str">
        <f>IF(COUNTIF('Healthy (TIAB)'!A1717:A2611, B48) &gt; 0, "Yes", "No")</f>
        <v>No</v>
      </c>
    </row>
    <row r="49" spans="1:6" ht="48" x14ac:dyDescent="0.2">
      <c r="A49" s="8">
        <v>2021</v>
      </c>
      <c r="B49" s="8">
        <v>34371972</v>
      </c>
      <c r="C49" s="9">
        <f>HYPERLINK(_xlfn.CONCAT("https://pubmed.ncbi.nlm.nih.gov/",B49), B49)</f>
        <v>34371972</v>
      </c>
      <c r="D49" s="10" t="s">
        <v>892</v>
      </c>
      <c r="E49" s="8" t="s">
        <v>893</v>
      </c>
      <c r="F49" s="8" t="str">
        <f>IF(COUNTIF('Healthy (TIAB)'!A1720:A2614, B49) &gt; 0, "Yes", "No")</f>
        <v>No</v>
      </c>
    </row>
    <row r="50" spans="1:6" ht="48" x14ac:dyDescent="0.2">
      <c r="A50" s="8">
        <v>2021</v>
      </c>
      <c r="B50" s="8">
        <v>34156017</v>
      </c>
      <c r="C50" s="9">
        <f>HYPERLINK(_xlfn.CONCAT("https://pubmed.ncbi.nlm.nih.gov/",B50), B50)</f>
        <v>34156017</v>
      </c>
      <c r="D50" s="10" t="s">
        <v>894</v>
      </c>
      <c r="E50" s="8" t="s">
        <v>848</v>
      </c>
      <c r="F50" s="8" t="str">
        <f>IF(COUNTIF('Healthy (TIAB)'!A1721:A2615, B50) &gt; 0, "Yes", "No")</f>
        <v>No</v>
      </c>
    </row>
    <row r="51" spans="1:6" ht="64" x14ac:dyDescent="0.2">
      <c r="A51" s="8">
        <v>2021</v>
      </c>
      <c r="B51" s="8">
        <v>34332788</v>
      </c>
      <c r="C51" s="9">
        <f>HYPERLINK(_xlfn.CONCAT("https://pubmed.ncbi.nlm.nih.gov/",B51), B51)</f>
        <v>34332788</v>
      </c>
      <c r="D51" s="10" t="s">
        <v>895</v>
      </c>
      <c r="E51" s="8" t="s">
        <v>851</v>
      </c>
      <c r="F51" s="8" t="str">
        <f>IF(COUNTIF('Healthy (TIAB)'!A1724:A2618, B51) &gt; 0, "Yes", "No")</f>
        <v>No</v>
      </c>
    </row>
    <row r="52" spans="1:6" ht="48" x14ac:dyDescent="0.2">
      <c r="A52" s="8">
        <v>2021</v>
      </c>
      <c r="B52" s="8">
        <v>34293124</v>
      </c>
      <c r="C52" s="9">
        <f>HYPERLINK(_xlfn.CONCAT("https://pubmed.ncbi.nlm.nih.gov/",B52), B52)</f>
        <v>34293124</v>
      </c>
      <c r="D52" s="10" t="s">
        <v>896</v>
      </c>
      <c r="E52" s="8" t="s">
        <v>897</v>
      </c>
      <c r="F52" s="8" t="str">
        <f>IF(COUNTIF('Healthy (TIAB)'!A1727:A2621, B52) &gt; 0, "Yes", "No")</f>
        <v>No</v>
      </c>
    </row>
    <row r="53" spans="1:6" ht="32" x14ac:dyDescent="0.2">
      <c r="A53" s="8">
        <v>2021</v>
      </c>
      <c r="B53" s="8">
        <v>34684329</v>
      </c>
      <c r="C53" s="9">
        <f>HYPERLINK(_xlfn.CONCAT("https://pubmed.ncbi.nlm.nih.gov/",B53), B53)</f>
        <v>34684329</v>
      </c>
      <c r="D53" s="10" t="s">
        <v>752</v>
      </c>
      <c r="E53" s="8" t="s">
        <v>845</v>
      </c>
      <c r="F53" s="8" t="str">
        <f>IF(COUNTIF('Healthy (TIAB)'!A1728:A2622, B53) &gt; 0, "Yes", "No")</f>
        <v>No</v>
      </c>
    </row>
    <row r="54" spans="1:6" ht="48" x14ac:dyDescent="0.2">
      <c r="A54" s="8">
        <v>2021</v>
      </c>
      <c r="B54" s="8">
        <v>34202690</v>
      </c>
      <c r="C54" s="9">
        <f>HYPERLINK(_xlfn.CONCAT("https://pubmed.ncbi.nlm.nih.gov/",B54), B54)</f>
        <v>34202690</v>
      </c>
      <c r="D54" s="10" t="s">
        <v>898</v>
      </c>
      <c r="E54" s="8" t="s">
        <v>899</v>
      </c>
      <c r="F54" s="8" t="str">
        <f>IF(COUNTIF('Healthy (TIAB)'!A1731:A2625, B54) &gt; 0, "Yes", "No")</f>
        <v>No</v>
      </c>
    </row>
    <row r="55" spans="1:6" ht="48" x14ac:dyDescent="0.2">
      <c r="A55" s="8">
        <v>2021</v>
      </c>
      <c r="B55" s="8">
        <v>33015732</v>
      </c>
      <c r="C55" s="9">
        <f>HYPERLINK(_xlfn.CONCAT("https://pubmed.ncbi.nlm.nih.gov/",B55), B55)</f>
        <v>33015732</v>
      </c>
      <c r="D55" s="10" t="s">
        <v>811</v>
      </c>
      <c r="E55" s="8" t="s">
        <v>1236</v>
      </c>
      <c r="F55" s="8" t="str">
        <f>IF(COUNTIF('Healthy (TIAB)'!A1737:A2631, B55) &gt; 0, "Yes", "No")</f>
        <v>No</v>
      </c>
    </row>
    <row r="56" spans="1:6" ht="32" x14ac:dyDescent="0.2">
      <c r="A56" s="8">
        <v>2021</v>
      </c>
      <c r="B56" s="8">
        <v>34327207</v>
      </c>
      <c r="C56" s="9">
        <f>HYPERLINK(_xlfn.CONCAT("https://pubmed.ncbi.nlm.nih.gov/",B56), B56)</f>
        <v>34327207</v>
      </c>
      <c r="D56" s="10" t="s">
        <v>765</v>
      </c>
      <c r="E56" s="8" t="s">
        <v>845</v>
      </c>
      <c r="F56" s="8" t="str">
        <f>IF(COUNTIF('Healthy (TIAB)'!A1738:A2632, B56) &gt; 0, "Yes", "No")</f>
        <v>No</v>
      </c>
    </row>
    <row r="57" spans="1:6" ht="32" x14ac:dyDescent="0.2">
      <c r="A57" s="8">
        <v>2021</v>
      </c>
      <c r="B57" s="8">
        <v>34940699</v>
      </c>
      <c r="C57" s="9">
        <f>HYPERLINK(_xlfn.CONCAT("https://pubmed.ncbi.nlm.nih.gov/",B57), B57)</f>
        <v>34940699</v>
      </c>
      <c r="D57" s="10" t="s">
        <v>748</v>
      </c>
      <c r="E57" s="8" t="s">
        <v>900</v>
      </c>
      <c r="F57" s="8" t="str">
        <f>IF(COUNTIF('Healthy (TIAB)'!A1759:A2653, B57) &gt; 0, "Yes", "No")</f>
        <v>No</v>
      </c>
    </row>
    <row r="58" spans="1:6" ht="48" x14ac:dyDescent="0.2">
      <c r="A58" s="8">
        <v>2020</v>
      </c>
      <c r="B58" s="8">
        <v>31237134</v>
      </c>
      <c r="C58" s="9">
        <f>HYPERLINK(_xlfn.CONCAT("https://pubmed.ncbi.nlm.nih.gov/",B58), B58)</f>
        <v>31237134</v>
      </c>
      <c r="D58" s="10" t="s">
        <v>901</v>
      </c>
      <c r="E58" s="8" t="s">
        <v>902</v>
      </c>
      <c r="F58" s="8" t="str">
        <f>IF(COUNTIF('Healthy (TIAB)'!A808:A1702, B58) &gt; 0, "Yes", "No")</f>
        <v>No</v>
      </c>
    </row>
    <row r="59" spans="1:6" ht="32" x14ac:dyDescent="0.2">
      <c r="A59" s="8">
        <v>2020</v>
      </c>
      <c r="B59" s="8">
        <v>31626819</v>
      </c>
      <c r="C59" s="9">
        <f>HYPERLINK(_xlfn.CONCAT("https://pubmed.ncbi.nlm.nih.gov/",B59), B59)</f>
        <v>31626819</v>
      </c>
      <c r="D59" s="10" t="s">
        <v>1783</v>
      </c>
      <c r="E59" s="8" t="s">
        <v>1034</v>
      </c>
      <c r="F59" s="8" t="str">
        <f>IF(COUNTIF('Healthy (TIAB)'!A1046:A1940, B59) &gt; 0, "Yes", "No")</f>
        <v>No</v>
      </c>
    </row>
    <row r="60" spans="1:6" ht="32" x14ac:dyDescent="0.2">
      <c r="A60" s="8">
        <v>2020</v>
      </c>
      <c r="B60" s="8">
        <v>30902738</v>
      </c>
      <c r="C60" s="9">
        <f>HYPERLINK(_xlfn.CONCAT("https://pubmed.ncbi.nlm.nih.gov/",B60), B60)</f>
        <v>30902738</v>
      </c>
      <c r="D60" s="10" t="s">
        <v>903</v>
      </c>
      <c r="E60" s="8" t="s">
        <v>845</v>
      </c>
      <c r="F60" s="8" t="str">
        <f>IF(COUNTIF('Healthy (TIAB)'!A1288:A2182, B60) &gt; 0, "Yes", "No")</f>
        <v>No</v>
      </c>
    </row>
    <row r="61" spans="1:6" ht="32" x14ac:dyDescent="0.2">
      <c r="A61" s="8">
        <v>2020</v>
      </c>
      <c r="B61" s="8">
        <v>31554528</v>
      </c>
      <c r="C61" s="9">
        <f>HYPERLINK(_xlfn.CONCAT("https://pubmed.ncbi.nlm.nih.gov/",B61), B61)</f>
        <v>31554528</v>
      </c>
      <c r="D61" s="10" t="s">
        <v>904</v>
      </c>
      <c r="E61" s="8" t="s">
        <v>856</v>
      </c>
      <c r="F61" s="8" t="str">
        <f>IF(COUNTIF('Healthy (TIAB)'!A1318:A2212, B61) &gt; 0, "Yes", "No")</f>
        <v>No</v>
      </c>
    </row>
    <row r="62" spans="1:6" ht="48" x14ac:dyDescent="0.2">
      <c r="A62" s="8">
        <v>2020</v>
      </c>
      <c r="B62" s="8">
        <v>30827722</v>
      </c>
      <c r="C62" s="9">
        <f>HYPERLINK(_xlfn.CONCAT("https://pubmed.ncbi.nlm.nih.gov/",B62), B62)</f>
        <v>30827722</v>
      </c>
      <c r="D62" s="10" t="s">
        <v>905</v>
      </c>
      <c r="E62" s="8" t="s">
        <v>845</v>
      </c>
      <c r="F62" s="8" t="str">
        <f>IF(COUNTIF('Healthy (TIAB)'!A1455:A2349, B62) &gt; 0, "Yes", "No")</f>
        <v>No</v>
      </c>
    </row>
    <row r="63" spans="1:6" ht="32" x14ac:dyDescent="0.2">
      <c r="A63" s="8">
        <v>2020</v>
      </c>
      <c r="B63" s="8">
        <v>31290697</v>
      </c>
      <c r="C63" s="9">
        <f>HYPERLINK(_xlfn.CONCAT("https://pubmed.ncbi.nlm.nih.gov/",B63), B63)</f>
        <v>31290697</v>
      </c>
      <c r="D63" s="10" t="s">
        <v>906</v>
      </c>
      <c r="E63" s="8" t="s">
        <v>891</v>
      </c>
      <c r="F63" s="8" t="str">
        <f>IF(COUNTIF('Healthy (TIAB)'!A1575:A2469, B63) &gt; 0, "Yes", "No")</f>
        <v>No</v>
      </c>
    </row>
    <row r="64" spans="1:6" ht="32" x14ac:dyDescent="0.2">
      <c r="A64" s="8">
        <v>2020</v>
      </c>
      <c r="B64" s="8">
        <v>31809985</v>
      </c>
      <c r="C64" s="9">
        <f>HYPERLINK(_xlfn.CONCAT("https://pubmed.ncbi.nlm.nih.gov/",B64), B64)</f>
        <v>31809985</v>
      </c>
      <c r="D64" s="10" t="s">
        <v>907</v>
      </c>
      <c r="E64" s="8" t="s">
        <v>851</v>
      </c>
      <c r="F64" s="8" t="str">
        <f>IF(COUNTIF('Healthy (TIAB)'!A1615:A2509, B64) &gt; 0, "Yes", "No")</f>
        <v>No</v>
      </c>
    </row>
    <row r="65" spans="1:6" ht="32" x14ac:dyDescent="0.2">
      <c r="A65" s="8">
        <v>2020</v>
      </c>
      <c r="B65" s="8">
        <v>31784345</v>
      </c>
      <c r="C65" s="9">
        <f>HYPERLINK(_xlfn.CONCAT("https://pubmed.ncbi.nlm.nih.gov/",B65), B65)</f>
        <v>31784345</v>
      </c>
      <c r="D65" s="10" t="s">
        <v>457</v>
      </c>
      <c r="E65" s="8" t="s">
        <v>851</v>
      </c>
      <c r="F65" s="8" t="str">
        <f>IF(COUNTIF('Healthy (TIAB)'!A1616:A2510, B65) &gt; 0, "Yes", "No")</f>
        <v>No</v>
      </c>
    </row>
    <row r="66" spans="1:6" ht="64" x14ac:dyDescent="0.2">
      <c r="A66" s="8">
        <v>2020</v>
      </c>
      <c r="B66" s="8">
        <v>32021349</v>
      </c>
      <c r="C66" s="9">
        <f>HYPERLINK(_xlfn.CONCAT("https://pubmed.ncbi.nlm.nih.gov/",B66), B66)</f>
        <v>32021349</v>
      </c>
      <c r="D66" s="10" t="s">
        <v>908</v>
      </c>
      <c r="E66" s="8" t="s">
        <v>845</v>
      </c>
      <c r="F66" s="8" t="str">
        <f>IF(COUNTIF('Healthy (TIAB)'!A1619:A2513, B66) &gt; 0, "Yes", "No")</f>
        <v>No</v>
      </c>
    </row>
    <row r="67" spans="1:6" ht="48" x14ac:dyDescent="0.2">
      <c r="A67" s="8">
        <v>2020</v>
      </c>
      <c r="B67" s="8">
        <v>32014347</v>
      </c>
      <c r="C67" s="9">
        <f>HYPERLINK(_xlfn.CONCAT("https://pubmed.ncbi.nlm.nih.gov/",B67), B67)</f>
        <v>32014347</v>
      </c>
      <c r="D67" s="10" t="s">
        <v>909</v>
      </c>
      <c r="E67" s="8" t="s">
        <v>851</v>
      </c>
      <c r="F67" s="8" t="str">
        <f>IF(COUNTIF('Healthy (TIAB)'!A1634:A2528, B67) &gt; 0, "Yes", "No")</f>
        <v>No</v>
      </c>
    </row>
    <row r="68" spans="1:6" ht="32" x14ac:dyDescent="0.2">
      <c r="A68" s="8">
        <v>2020</v>
      </c>
      <c r="B68" s="8">
        <v>31826232</v>
      </c>
      <c r="C68" s="9">
        <f>HYPERLINK(_xlfn.CONCAT("https://pubmed.ncbi.nlm.nih.gov/",B68), B68)</f>
        <v>31826232</v>
      </c>
      <c r="D68" s="10" t="s">
        <v>1841</v>
      </c>
      <c r="E68" s="8" t="s">
        <v>899</v>
      </c>
      <c r="F68" s="8" t="str">
        <f>IF(COUNTIF('Healthy (TIAB)'!A1636:A2530, B68) &gt; 0, "Yes", "No")</f>
        <v>No</v>
      </c>
    </row>
    <row r="69" spans="1:6" ht="32" x14ac:dyDescent="0.2">
      <c r="A69" s="8">
        <v>2020</v>
      </c>
      <c r="B69" s="8">
        <v>32165597</v>
      </c>
      <c r="C69" s="9">
        <f>HYPERLINK(_xlfn.CONCAT("https://pubmed.ncbi.nlm.nih.gov/",B69), B69)</f>
        <v>32165597</v>
      </c>
      <c r="D69" s="10" t="s">
        <v>1843</v>
      </c>
      <c r="E69" s="8" t="s">
        <v>856</v>
      </c>
      <c r="F69" s="8" t="str">
        <f>IF(COUNTIF('Healthy (TIAB)'!A1639:A2533, B69) &gt; 0, "Yes", "No")</f>
        <v>No</v>
      </c>
    </row>
    <row r="70" spans="1:6" ht="32" x14ac:dyDescent="0.2">
      <c r="A70" s="8">
        <v>2020</v>
      </c>
      <c r="B70" s="8">
        <v>31787562</v>
      </c>
      <c r="C70" s="9">
        <f>HYPERLINK(_xlfn.CONCAT("https://pubmed.ncbi.nlm.nih.gov/",B70), B70)</f>
        <v>31787562</v>
      </c>
      <c r="D70" s="10" t="s">
        <v>910</v>
      </c>
      <c r="E70" s="8" t="s">
        <v>845</v>
      </c>
      <c r="F70" s="8" t="str">
        <f>IF(COUNTIF('Healthy (TIAB)'!A1640:A2534, B70) &gt; 0, "Yes", "No")</f>
        <v>No</v>
      </c>
    </row>
    <row r="71" spans="1:6" ht="32" x14ac:dyDescent="0.2">
      <c r="A71" s="8">
        <v>2020</v>
      </c>
      <c r="B71" s="8">
        <v>31988533</v>
      </c>
      <c r="C71" s="9">
        <f>HYPERLINK(_xlfn.CONCAT("https://pubmed.ncbi.nlm.nih.gov/",B71), B71)</f>
        <v>31988533</v>
      </c>
      <c r="D71" s="10" t="s">
        <v>456</v>
      </c>
      <c r="E71" s="8" t="s">
        <v>887</v>
      </c>
      <c r="F71" s="8" t="str">
        <f>IF(COUNTIF('Healthy (TIAB)'!A1641:A2535, B71) &gt; 0, "Yes", "No")</f>
        <v>No</v>
      </c>
    </row>
    <row r="72" spans="1:6" ht="48" x14ac:dyDescent="0.2">
      <c r="A72" s="8">
        <v>2020</v>
      </c>
      <c r="B72" s="8">
        <v>31543378</v>
      </c>
      <c r="C72" s="9">
        <f>HYPERLINK(_xlfn.CONCAT("https://pubmed.ncbi.nlm.nih.gov/",B72), B72)</f>
        <v>31543378</v>
      </c>
      <c r="D72" s="10" t="s">
        <v>911</v>
      </c>
      <c r="E72" s="8" t="s">
        <v>853</v>
      </c>
      <c r="F72" s="8" t="str">
        <f>IF(COUNTIF('Healthy (TIAB)'!A1651:A2545, B72) &gt; 0, "Yes", "No")</f>
        <v>No</v>
      </c>
    </row>
    <row r="73" spans="1:6" ht="32" x14ac:dyDescent="0.2">
      <c r="A73" s="8">
        <v>2020</v>
      </c>
      <c r="B73" s="8">
        <v>31779001</v>
      </c>
      <c r="C73" s="9">
        <f>HYPERLINK(_xlfn.CONCAT("https://pubmed.ncbi.nlm.nih.gov/",B73), B73)</f>
        <v>31779001</v>
      </c>
      <c r="D73" s="10" t="s">
        <v>1850</v>
      </c>
      <c r="E73" s="8" t="s">
        <v>887</v>
      </c>
      <c r="F73" s="8" t="str">
        <f>IF(COUNTIF('Healthy (TIAB)'!A1659:A2553, B73) &gt; 0, "Yes", "No")</f>
        <v>No</v>
      </c>
    </row>
    <row r="74" spans="1:6" ht="32" x14ac:dyDescent="0.2">
      <c r="A74" s="8">
        <v>2020</v>
      </c>
      <c r="B74" s="8">
        <v>32708396</v>
      </c>
      <c r="C74" s="9">
        <f>HYPERLINK(_xlfn.CONCAT("https://pubmed.ncbi.nlm.nih.gov/",B74), B74)</f>
        <v>32708396</v>
      </c>
      <c r="D74" s="10" t="s">
        <v>817</v>
      </c>
      <c r="E74" s="8" t="s">
        <v>845</v>
      </c>
      <c r="F74" s="8" t="str">
        <f>IF(COUNTIF('Healthy (TIAB)'!A1665:A2559, B74) &gt; 0, "Yes", "No")</f>
        <v>No</v>
      </c>
    </row>
    <row r="75" spans="1:6" ht="48" x14ac:dyDescent="0.2">
      <c r="A75" s="8">
        <v>2020</v>
      </c>
      <c r="B75" s="8">
        <v>32167792</v>
      </c>
      <c r="C75" s="9">
        <f>HYPERLINK(_xlfn.CONCAT("https://pubmed.ncbi.nlm.nih.gov/",B75), B75)</f>
        <v>32167792</v>
      </c>
      <c r="D75" s="10" t="s">
        <v>912</v>
      </c>
      <c r="E75" s="8" t="s">
        <v>845</v>
      </c>
      <c r="F75" s="8" t="str">
        <f>IF(COUNTIF('Healthy (TIAB)'!A1666:A2560, B75) &gt; 0, "Yes", "No")</f>
        <v>No</v>
      </c>
    </row>
    <row r="76" spans="1:6" ht="32" x14ac:dyDescent="0.2">
      <c r="A76" s="8">
        <v>2020</v>
      </c>
      <c r="B76" s="8">
        <v>32188593</v>
      </c>
      <c r="C76" s="9">
        <f>HYPERLINK(_xlfn.CONCAT("https://pubmed.ncbi.nlm.nih.gov/",B76), B76)</f>
        <v>32188593</v>
      </c>
      <c r="D76" s="10" t="s">
        <v>833</v>
      </c>
      <c r="E76" s="8" t="s">
        <v>851</v>
      </c>
      <c r="F76" s="8" t="str">
        <f>IF(COUNTIF('Healthy (TIAB)'!A1667:A2561, B76) &gt; 0, "Yes", "No")</f>
        <v>No</v>
      </c>
    </row>
    <row r="77" spans="1:6" ht="48" x14ac:dyDescent="0.2">
      <c r="A77" s="8">
        <v>2020</v>
      </c>
      <c r="B77" s="8">
        <v>32787879</v>
      </c>
      <c r="C77" s="9">
        <f>HYPERLINK(_xlfn.CONCAT("https://pubmed.ncbi.nlm.nih.gov/",B77), B77)</f>
        <v>32787879</v>
      </c>
      <c r="D77" s="10" t="s">
        <v>1852</v>
      </c>
      <c r="E77" s="8" t="s">
        <v>875</v>
      </c>
      <c r="F77" s="8" t="str">
        <f>IF(COUNTIF('Healthy (TIAB)'!A1668:A2562, B77) &gt; 0, "Yes", "No")</f>
        <v>No</v>
      </c>
    </row>
    <row r="78" spans="1:6" ht="32" x14ac:dyDescent="0.2">
      <c r="A78" s="8">
        <v>2020</v>
      </c>
      <c r="B78" s="8">
        <v>32967775</v>
      </c>
      <c r="C78" s="9">
        <f>HYPERLINK(_xlfn.CONCAT("https://pubmed.ncbi.nlm.nih.gov/",B78), B78)</f>
        <v>32967775</v>
      </c>
      <c r="D78" s="10" t="s">
        <v>913</v>
      </c>
      <c r="E78" s="8" t="s">
        <v>875</v>
      </c>
      <c r="F78" s="8" t="str">
        <f>IF(COUNTIF('Healthy (TIAB)'!A1670:A2564, B78) &gt; 0, "Yes", "No")</f>
        <v>No</v>
      </c>
    </row>
    <row r="79" spans="1:6" ht="32" x14ac:dyDescent="0.2">
      <c r="A79" s="8">
        <v>2020</v>
      </c>
      <c r="B79" s="8">
        <v>33374554</v>
      </c>
      <c r="C79" s="9">
        <f>HYPERLINK(_xlfn.CONCAT("https://pubmed.ncbi.nlm.nih.gov/",B79), B79)</f>
        <v>33374554</v>
      </c>
      <c r="D79" s="10" t="s">
        <v>914</v>
      </c>
      <c r="E79" s="8" t="s">
        <v>845</v>
      </c>
      <c r="F79" s="8" t="str">
        <f>IF(COUNTIF('Healthy (TIAB)'!A1671:A2565, B79) &gt; 0, "Yes", "No")</f>
        <v>No</v>
      </c>
    </row>
    <row r="80" spans="1:6" ht="48" x14ac:dyDescent="0.2">
      <c r="A80" s="8">
        <v>2020</v>
      </c>
      <c r="B80" s="8">
        <v>33147705</v>
      </c>
      <c r="C80" s="9">
        <f>HYPERLINK(_xlfn.CONCAT("https://pubmed.ncbi.nlm.nih.gov/",B80), B80)</f>
        <v>33147705</v>
      </c>
      <c r="D80" s="10" t="s">
        <v>915</v>
      </c>
      <c r="E80" s="8" t="s">
        <v>853</v>
      </c>
      <c r="F80" s="8" t="str">
        <f>IF(COUNTIF('Healthy (TIAB)'!A1672:A2566, B80) &gt; 0, "Yes", "No")</f>
        <v>No</v>
      </c>
    </row>
    <row r="81" spans="1:6" ht="48" x14ac:dyDescent="0.2">
      <c r="A81" s="8">
        <v>2020</v>
      </c>
      <c r="B81" s="8">
        <v>32054543</v>
      </c>
      <c r="C81" s="9">
        <f>HYPERLINK(_xlfn.CONCAT("https://pubmed.ncbi.nlm.nih.gov/",B81), B81)</f>
        <v>32054543</v>
      </c>
      <c r="D81" s="10" t="s">
        <v>916</v>
      </c>
      <c r="E81" s="8" t="s">
        <v>845</v>
      </c>
      <c r="F81" s="8" t="str">
        <f>IF(COUNTIF('Healthy (TIAB)'!A1673:A2567, B81) &gt; 0, "Yes", "No")</f>
        <v>No</v>
      </c>
    </row>
    <row r="82" spans="1:6" ht="48" x14ac:dyDescent="0.2">
      <c r="A82" s="8">
        <v>2020</v>
      </c>
      <c r="B82" s="8">
        <v>32636128</v>
      </c>
      <c r="C82" s="9">
        <f>HYPERLINK(_xlfn.CONCAT("https://pubmed.ncbi.nlm.nih.gov/",B82), B82)</f>
        <v>32636128</v>
      </c>
      <c r="D82" s="10" t="s">
        <v>917</v>
      </c>
      <c r="E82" s="8" t="s">
        <v>853</v>
      </c>
      <c r="F82" s="8" t="str">
        <f>IF(COUNTIF('Healthy (TIAB)'!A1674:A2568, B82) &gt; 0, "Yes", "No")</f>
        <v>No</v>
      </c>
    </row>
    <row r="83" spans="1:6" ht="32" x14ac:dyDescent="0.2">
      <c r="A83" s="8">
        <v>2020</v>
      </c>
      <c r="B83" s="8">
        <v>33176827</v>
      </c>
      <c r="C83" s="9">
        <f>HYPERLINK(_xlfn.CONCAT("https://pubmed.ncbi.nlm.nih.gov/",B83), B83)</f>
        <v>33176827</v>
      </c>
      <c r="D83" s="10" t="s">
        <v>1699</v>
      </c>
      <c r="E83" s="8" t="s">
        <v>851</v>
      </c>
      <c r="F83" s="8" t="str">
        <f>IF(COUNTIF('Healthy (TIAB)'!A1675:A2569, B83) &gt; 0, "Yes", "No")</f>
        <v>No</v>
      </c>
    </row>
    <row r="84" spans="1:6" ht="48" x14ac:dyDescent="0.2">
      <c r="A84" s="8">
        <v>2020</v>
      </c>
      <c r="B84" s="8">
        <v>32962964</v>
      </c>
      <c r="C84" s="9">
        <f>HYPERLINK(_xlfn.CONCAT("https://pubmed.ncbi.nlm.nih.gov/",B84), B84)</f>
        <v>32962964</v>
      </c>
      <c r="D84" s="10" t="s">
        <v>918</v>
      </c>
      <c r="E84" s="8" t="s">
        <v>853</v>
      </c>
      <c r="F84" s="8" t="str">
        <f>IF(COUNTIF('Healthy (TIAB)'!A1676:A2570, B84) &gt; 0, "Yes", "No")</f>
        <v>No</v>
      </c>
    </row>
    <row r="85" spans="1:6" ht="48" x14ac:dyDescent="0.2">
      <c r="A85" s="8">
        <v>2020</v>
      </c>
      <c r="B85" s="8">
        <v>32380746</v>
      </c>
      <c r="C85" s="9">
        <f>HYPERLINK(_xlfn.CONCAT("https://pubmed.ncbi.nlm.nih.gov/",B85), B85)</f>
        <v>32380746</v>
      </c>
      <c r="D85" s="10" t="s">
        <v>919</v>
      </c>
      <c r="E85" s="8" t="s">
        <v>845</v>
      </c>
      <c r="F85" s="8" t="str">
        <f>IF(COUNTIF('Healthy (TIAB)'!A1677:A2571, B85) &gt; 0, "Yes", "No")</f>
        <v>No</v>
      </c>
    </row>
    <row r="86" spans="1:6" ht="32" x14ac:dyDescent="0.2">
      <c r="A86" s="8">
        <v>2020</v>
      </c>
      <c r="B86" s="8">
        <v>32805740</v>
      </c>
      <c r="C86" s="9">
        <f>HYPERLINK(_xlfn.CONCAT("https://pubmed.ncbi.nlm.nih.gov/",B86), B86)</f>
        <v>32805740</v>
      </c>
      <c r="D86" s="10" t="s">
        <v>920</v>
      </c>
      <c r="E86" s="8" t="s">
        <v>851</v>
      </c>
      <c r="F86" s="8" t="str">
        <f>IF(COUNTIF('Healthy (TIAB)'!A1678:A2572, B86) &gt; 0, "Yes", "No")</f>
        <v>No</v>
      </c>
    </row>
    <row r="87" spans="1:6" ht="32" x14ac:dyDescent="0.2">
      <c r="A87" s="8">
        <v>2020</v>
      </c>
      <c r="B87" s="8">
        <v>32652034</v>
      </c>
      <c r="C87" s="9">
        <f>HYPERLINK(_xlfn.CONCAT("https://pubmed.ncbi.nlm.nih.gov/",B87), B87)</f>
        <v>32652034</v>
      </c>
      <c r="D87" s="10" t="s">
        <v>921</v>
      </c>
      <c r="E87" s="8" t="s">
        <v>845</v>
      </c>
      <c r="F87" s="8" t="str">
        <f>IF(COUNTIF('Healthy (TIAB)'!A1679:A2573, B87) &gt; 0, "Yes", "No")</f>
        <v>No</v>
      </c>
    </row>
    <row r="88" spans="1:6" ht="48" x14ac:dyDescent="0.2">
      <c r="A88" s="8">
        <v>2020</v>
      </c>
      <c r="B88" s="8">
        <v>32779505</v>
      </c>
      <c r="C88" s="9">
        <f>HYPERLINK(_xlfn.CONCAT("https://pubmed.ncbi.nlm.nih.gov/",B88), B88)</f>
        <v>32779505</v>
      </c>
      <c r="D88" s="10" t="s">
        <v>922</v>
      </c>
      <c r="E88" s="8" t="s">
        <v>893</v>
      </c>
      <c r="F88" s="8" t="str">
        <f>IF(COUNTIF('Healthy (TIAB)'!A1680:A2574, B88) &gt; 0, "Yes", "No")</f>
        <v>No</v>
      </c>
    </row>
    <row r="89" spans="1:6" ht="16" x14ac:dyDescent="0.2">
      <c r="A89" s="8">
        <v>2020</v>
      </c>
      <c r="B89" s="8">
        <v>32563863</v>
      </c>
      <c r="C89" s="9">
        <f>HYPERLINK(_xlfn.CONCAT("https://pubmed.ncbi.nlm.nih.gov/",B89), B89)</f>
        <v>32563863</v>
      </c>
      <c r="D89" s="10" t="s">
        <v>923</v>
      </c>
      <c r="E89" s="8" t="s">
        <v>845</v>
      </c>
      <c r="F89" s="8" t="str">
        <f>IF(COUNTIF('Healthy (TIAB)'!A1682:A2576, B89) &gt; 0, "Yes", "No")</f>
        <v>No</v>
      </c>
    </row>
    <row r="90" spans="1:6" ht="48" x14ac:dyDescent="0.2">
      <c r="A90" s="8">
        <v>2020</v>
      </c>
      <c r="B90" s="8">
        <v>32861211</v>
      </c>
      <c r="C90" s="9">
        <f>HYPERLINK(_xlfn.CONCAT("https://pubmed.ncbi.nlm.nih.gov/",B90), B90)</f>
        <v>32861211</v>
      </c>
      <c r="D90" s="10" t="s">
        <v>924</v>
      </c>
      <c r="E90" s="8" t="s">
        <v>853</v>
      </c>
      <c r="F90" s="8" t="str">
        <f>IF(COUNTIF('Healthy (TIAB)'!A1683:A2577, B90) &gt; 0, "Yes", "No")</f>
        <v>No</v>
      </c>
    </row>
    <row r="91" spans="1:6" ht="32" x14ac:dyDescent="0.2">
      <c r="A91" s="8">
        <v>2020</v>
      </c>
      <c r="B91" s="8">
        <v>32860032</v>
      </c>
      <c r="C91" s="9">
        <f>HYPERLINK(_xlfn.CONCAT("https://pubmed.ncbi.nlm.nih.gov/",B91), B91)</f>
        <v>32860032</v>
      </c>
      <c r="D91" s="10" t="s">
        <v>925</v>
      </c>
      <c r="E91" s="8" t="s">
        <v>926</v>
      </c>
      <c r="F91" s="8" t="str">
        <f>IF(COUNTIF('Healthy (TIAB)'!A1684:A2578, B91) &gt; 0, "Yes", "No")</f>
        <v>No</v>
      </c>
    </row>
    <row r="92" spans="1:6" ht="48" x14ac:dyDescent="0.2">
      <c r="A92" s="8">
        <v>2020</v>
      </c>
      <c r="B92" s="8">
        <v>32200533</v>
      </c>
      <c r="C92" s="9">
        <f>HYPERLINK(_xlfn.CONCAT("https://pubmed.ncbi.nlm.nih.gov/",B92), B92)</f>
        <v>32200533</v>
      </c>
      <c r="D92" s="10" t="s">
        <v>927</v>
      </c>
      <c r="E92" s="8" t="s">
        <v>851</v>
      </c>
      <c r="F92" s="8" t="str">
        <f>IF(COUNTIF('Healthy (TIAB)'!A1685:A2579, B92) &gt; 0, "Yes", "No")</f>
        <v>No</v>
      </c>
    </row>
    <row r="93" spans="1:6" ht="48" x14ac:dyDescent="0.2">
      <c r="A93" s="8">
        <v>2020</v>
      </c>
      <c r="B93" s="8">
        <v>32488098</v>
      </c>
      <c r="C93" s="9">
        <f>HYPERLINK(_xlfn.CONCAT("https://pubmed.ncbi.nlm.nih.gov/",B93), B93)</f>
        <v>32488098</v>
      </c>
      <c r="D93" s="10" t="s">
        <v>928</v>
      </c>
      <c r="E93" s="8" t="s">
        <v>845</v>
      </c>
      <c r="F93" s="8" t="str">
        <f>IF(COUNTIF('Healthy (TIAB)'!A1687:A2581, B93) &gt; 0, "Yes", "No")</f>
        <v>No</v>
      </c>
    </row>
    <row r="94" spans="1:6" ht="48" x14ac:dyDescent="0.2">
      <c r="A94" s="8">
        <v>2020</v>
      </c>
      <c r="B94" s="8">
        <v>32585837</v>
      </c>
      <c r="C94" s="9">
        <f>HYPERLINK(_xlfn.CONCAT("https://pubmed.ncbi.nlm.nih.gov/",B94), B94)</f>
        <v>32585837</v>
      </c>
      <c r="D94" s="10" t="s">
        <v>929</v>
      </c>
      <c r="E94" s="8" t="s">
        <v>845</v>
      </c>
      <c r="F94" s="8" t="str">
        <f>IF(COUNTIF('Healthy (TIAB)'!A1689:A2583, B94) &gt; 0, "Yes", "No")</f>
        <v>No</v>
      </c>
    </row>
    <row r="95" spans="1:6" ht="48" x14ac:dyDescent="0.2">
      <c r="A95" s="8">
        <v>2020</v>
      </c>
      <c r="B95" s="8">
        <v>32759543</v>
      </c>
      <c r="C95" s="9">
        <f>HYPERLINK(_xlfn.CONCAT("https://pubmed.ncbi.nlm.nih.gov/",B95), B95)</f>
        <v>32759543</v>
      </c>
      <c r="D95" s="10" t="s">
        <v>930</v>
      </c>
      <c r="E95" s="8" t="s">
        <v>848</v>
      </c>
      <c r="F95" s="8" t="str">
        <f>IF(COUNTIF('Healthy (TIAB)'!A1691:A2585, B95) &gt; 0, "Yes", "No")</f>
        <v>No</v>
      </c>
    </row>
    <row r="96" spans="1:6" ht="48" x14ac:dyDescent="0.2">
      <c r="A96" s="8">
        <v>2020</v>
      </c>
      <c r="B96" s="8">
        <v>33190147</v>
      </c>
      <c r="C96" s="9">
        <f>HYPERLINK(_xlfn.CONCAT("https://pubmed.ncbi.nlm.nih.gov/",B96), B96)</f>
        <v>33190147</v>
      </c>
      <c r="D96" s="10" t="s">
        <v>931</v>
      </c>
      <c r="E96" s="8" t="s">
        <v>932</v>
      </c>
      <c r="F96" s="8" t="str">
        <f>IF(COUNTIF('Healthy (TIAB)'!A1692:A2586, B96) &gt; 0, "Yes", "No")</f>
        <v>No</v>
      </c>
    </row>
    <row r="97" spans="1:6" ht="48" x14ac:dyDescent="0.2">
      <c r="A97" s="8">
        <v>2020</v>
      </c>
      <c r="B97" s="8">
        <v>33050072</v>
      </c>
      <c r="C97" s="9">
        <f>HYPERLINK(_xlfn.CONCAT("https://pubmed.ncbi.nlm.nih.gov/",B97), B97)</f>
        <v>33050072</v>
      </c>
      <c r="D97" s="10" t="s">
        <v>805</v>
      </c>
      <c r="E97" s="8" t="s">
        <v>845</v>
      </c>
      <c r="F97" s="8" t="str">
        <f>IF(COUNTIF('Healthy (TIAB)'!A1694:A2588, B97) &gt; 0, "Yes", "No")</f>
        <v>No</v>
      </c>
    </row>
    <row r="98" spans="1:6" ht="32" x14ac:dyDescent="0.2">
      <c r="A98" s="8">
        <v>2020</v>
      </c>
      <c r="B98" s="8">
        <v>33019398</v>
      </c>
      <c r="C98" s="9">
        <f>HYPERLINK(_xlfn.CONCAT("https://pubmed.ncbi.nlm.nih.gov/",B98), B98)</f>
        <v>33019398</v>
      </c>
      <c r="D98" s="10" t="s">
        <v>933</v>
      </c>
      <c r="E98" s="8" t="s">
        <v>856</v>
      </c>
      <c r="F98" s="8" t="str">
        <f>IF(COUNTIF('Healthy (TIAB)'!A1696:A2590, B98) &gt; 0, "Yes", "No")</f>
        <v>No</v>
      </c>
    </row>
    <row r="99" spans="1:6" ht="32" x14ac:dyDescent="0.2">
      <c r="A99" s="8">
        <v>2020</v>
      </c>
      <c r="B99" s="8">
        <v>32805184</v>
      </c>
      <c r="C99" s="9">
        <f>HYPERLINK(_xlfn.CONCAT("https://pubmed.ncbi.nlm.nih.gov/",B99), B99)</f>
        <v>32805184</v>
      </c>
      <c r="D99" s="10" t="s">
        <v>934</v>
      </c>
      <c r="E99" s="8" t="s">
        <v>848</v>
      </c>
      <c r="F99" s="8" t="str">
        <f>IF(COUNTIF('Healthy (TIAB)'!A1697:A2591, B99) &gt; 0, "Yes", "No")</f>
        <v>No</v>
      </c>
    </row>
    <row r="100" spans="1:6" ht="32" x14ac:dyDescent="0.2">
      <c r="A100" s="8">
        <v>2020</v>
      </c>
      <c r="B100" s="8">
        <v>32785021</v>
      </c>
      <c r="C100" s="9">
        <f>HYPERLINK(_xlfn.CONCAT("https://pubmed.ncbi.nlm.nih.gov/",B100), B100)</f>
        <v>32785021</v>
      </c>
      <c r="D100" s="10" t="s">
        <v>935</v>
      </c>
      <c r="E100" s="8" t="s">
        <v>936</v>
      </c>
      <c r="F100" s="8" t="str">
        <f>IF(COUNTIF('Healthy (TIAB)'!A1699:A2593, B100) &gt; 0, "Yes", "No")</f>
        <v>No</v>
      </c>
    </row>
    <row r="101" spans="1:6" ht="48" x14ac:dyDescent="0.2">
      <c r="A101" s="8">
        <v>2020</v>
      </c>
      <c r="B101" s="8">
        <v>32281579</v>
      </c>
      <c r="C101" s="9">
        <f>HYPERLINK(_xlfn.CONCAT("https://pubmed.ncbi.nlm.nih.gov/",B101), B101)</f>
        <v>32281579</v>
      </c>
      <c r="D101" s="10" t="s">
        <v>937</v>
      </c>
      <c r="E101" s="8" t="s">
        <v>938</v>
      </c>
      <c r="F101" s="8" t="str">
        <f>IF(COUNTIF('Healthy (TIAB)'!A1700:A2594, B101) &gt; 0, "Yes", "No")</f>
        <v>No</v>
      </c>
    </row>
    <row r="102" spans="1:6" ht="32" x14ac:dyDescent="0.2">
      <c r="A102" s="8">
        <v>2020</v>
      </c>
      <c r="B102" s="8">
        <v>32902644</v>
      </c>
      <c r="C102" s="9">
        <f>HYPERLINK(_xlfn.CONCAT("https://pubmed.ncbi.nlm.nih.gov/",B102), B102)</f>
        <v>32902644</v>
      </c>
      <c r="D102" s="10" t="s">
        <v>1700</v>
      </c>
      <c r="E102" s="8" t="s">
        <v>869</v>
      </c>
      <c r="F102" s="8" t="str">
        <f>IF(COUNTIF('Healthy (TIAB)'!A1704:A2598, B102) &gt; 0, "Yes", "No")</f>
        <v>No</v>
      </c>
    </row>
    <row r="103" spans="1:6" ht="32" x14ac:dyDescent="0.2">
      <c r="A103" s="8">
        <v>2020</v>
      </c>
      <c r="B103" s="8">
        <v>32566179</v>
      </c>
      <c r="C103" s="9">
        <f>HYPERLINK(_xlfn.CONCAT("https://pubmed.ncbi.nlm.nih.gov/",B103), B103)</f>
        <v>32566179</v>
      </c>
      <c r="D103" s="10" t="s">
        <v>1701</v>
      </c>
      <c r="E103" s="8" t="s">
        <v>1242</v>
      </c>
      <c r="F103" s="8" t="str">
        <f>IF(COUNTIF('Healthy (TIAB)'!A1705:A2599, B103) &gt; 0, "Yes", "No")</f>
        <v>No</v>
      </c>
    </row>
    <row r="104" spans="1:6" ht="32" x14ac:dyDescent="0.2">
      <c r="A104" s="8">
        <v>2020</v>
      </c>
      <c r="B104" s="8">
        <v>32127335</v>
      </c>
      <c r="C104" s="9">
        <f>HYPERLINK(_xlfn.CONCAT("https://pubmed.ncbi.nlm.nih.gov/",B104), B104)</f>
        <v>32127335</v>
      </c>
      <c r="D104" s="10" t="s">
        <v>939</v>
      </c>
      <c r="E104" s="8" t="s">
        <v>893</v>
      </c>
      <c r="F104" s="8" t="str">
        <f>IF(COUNTIF('Healthy (TIAB)'!A1712:A2606, B104) &gt; 0, "Yes", "No")</f>
        <v>No</v>
      </c>
    </row>
    <row r="105" spans="1:6" ht="48" x14ac:dyDescent="0.2">
      <c r="A105" s="8">
        <v>2020</v>
      </c>
      <c r="B105" s="8">
        <v>32473640</v>
      </c>
      <c r="C105" s="9">
        <f>HYPERLINK(_xlfn.CONCAT("https://pubmed.ncbi.nlm.nih.gov/",B105), B105)</f>
        <v>32473640</v>
      </c>
      <c r="D105" s="10" t="s">
        <v>940</v>
      </c>
      <c r="E105" s="8" t="s">
        <v>899</v>
      </c>
      <c r="F105" s="8" t="str">
        <f>IF(COUNTIF('Healthy (TIAB)'!A1719:A2613, B105) &gt; 0, "Yes", "No")</f>
        <v>No</v>
      </c>
    </row>
    <row r="106" spans="1:6" ht="32" x14ac:dyDescent="0.2">
      <c r="A106" s="8">
        <v>2019</v>
      </c>
      <c r="B106" s="8">
        <v>30662277</v>
      </c>
      <c r="C106" s="9">
        <f>HYPERLINK(_xlfn.CONCAT("https://pubmed.ncbi.nlm.nih.gov/",B106), B106)</f>
        <v>30662277</v>
      </c>
      <c r="D106" s="10" t="s">
        <v>941</v>
      </c>
      <c r="E106" s="8" t="s">
        <v>856</v>
      </c>
      <c r="F106" s="8" t="str">
        <f>IF(COUNTIF('Healthy (TIAB)'!A696:A1590, B106) &gt; 0, "Yes", "No")</f>
        <v>No</v>
      </c>
    </row>
    <row r="107" spans="1:6" ht="32" x14ac:dyDescent="0.2">
      <c r="A107" s="8">
        <v>2019</v>
      </c>
      <c r="B107" s="8">
        <v>30813440</v>
      </c>
      <c r="C107" s="9">
        <f>HYPERLINK(_xlfn.CONCAT("https://pubmed.ncbi.nlm.nih.gov/",B107), B107)</f>
        <v>30813440</v>
      </c>
      <c r="D107" s="10" t="s">
        <v>472</v>
      </c>
      <c r="E107" s="8" t="s">
        <v>845</v>
      </c>
      <c r="F107" s="8" t="str">
        <f>IF(COUNTIF('Healthy (TIAB)'!A706:A1600, B107) &gt; 0, "Yes", "No")</f>
        <v>No</v>
      </c>
    </row>
    <row r="108" spans="1:6" ht="48" x14ac:dyDescent="0.2">
      <c r="A108" s="8">
        <v>2019</v>
      </c>
      <c r="B108" s="8">
        <v>31277790</v>
      </c>
      <c r="C108" s="9">
        <f>HYPERLINK(_xlfn.CONCAT("https://pubmed.ncbi.nlm.nih.gov/",B108), B108)</f>
        <v>31277790</v>
      </c>
      <c r="D108" s="10" t="s">
        <v>942</v>
      </c>
      <c r="E108" s="8" t="s">
        <v>943</v>
      </c>
      <c r="F108" s="8" t="str">
        <f>IF(COUNTIF('Healthy (TIAB)'!A756:A1650, B108) &gt; 0, "Yes", "No")</f>
        <v>No</v>
      </c>
    </row>
    <row r="109" spans="1:6" ht="48" x14ac:dyDescent="0.2">
      <c r="A109" s="8">
        <v>2019</v>
      </c>
      <c r="B109" s="8">
        <v>31007691</v>
      </c>
      <c r="C109" s="9">
        <f>HYPERLINK(_xlfn.CONCAT("https://pubmed.ncbi.nlm.nih.gov/",B109), B109)</f>
        <v>31007691</v>
      </c>
      <c r="D109" s="10" t="s">
        <v>944</v>
      </c>
      <c r="E109" s="8" t="s">
        <v>845</v>
      </c>
      <c r="F109" s="8" t="str">
        <f>IF(COUNTIF('Healthy (TIAB)'!A760:A1654, B109) &gt; 0, "Yes", "No")</f>
        <v>No</v>
      </c>
    </row>
    <row r="110" spans="1:6" ht="32" x14ac:dyDescent="0.2">
      <c r="A110" s="8">
        <v>2019</v>
      </c>
      <c r="B110" s="8">
        <v>30143885</v>
      </c>
      <c r="C110" s="9">
        <f>HYPERLINK(_xlfn.CONCAT("https://pubmed.ncbi.nlm.nih.gov/",B110), B110)</f>
        <v>30143885</v>
      </c>
      <c r="D110" s="10" t="s">
        <v>945</v>
      </c>
      <c r="E110" s="8" t="s">
        <v>853</v>
      </c>
      <c r="F110" s="8" t="str">
        <f>IF(COUNTIF('Healthy (TIAB)'!A777:A1671, B110) &gt; 0, "Yes", "No")</f>
        <v>No</v>
      </c>
    </row>
    <row r="111" spans="1:6" ht="32" x14ac:dyDescent="0.2">
      <c r="A111" s="8">
        <v>2019</v>
      </c>
      <c r="B111" s="8">
        <v>30839013</v>
      </c>
      <c r="C111" s="9">
        <f>HYPERLINK(_xlfn.CONCAT("https://pubmed.ncbi.nlm.nih.gov/",B111), B111)</f>
        <v>30839013</v>
      </c>
      <c r="D111" s="10" t="s">
        <v>946</v>
      </c>
      <c r="E111" s="8" t="s">
        <v>845</v>
      </c>
      <c r="F111" s="8" t="str">
        <f>IF(COUNTIF('Healthy (TIAB)'!A1038:A1932, B111) &gt; 0, "Yes", "No")</f>
        <v>No</v>
      </c>
    </row>
    <row r="112" spans="1:6" ht="32" x14ac:dyDescent="0.2">
      <c r="A112" s="8">
        <v>2019</v>
      </c>
      <c r="B112" s="8">
        <v>31249227</v>
      </c>
      <c r="C112" s="9">
        <f>HYPERLINK(_xlfn.CONCAT("https://pubmed.ncbi.nlm.nih.gov/",B112), B112)</f>
        <v>31249227</v>
      </c>
      <c r="D112" s="10" t="s">
        <v>947</v>
      </c>
      <c r="E112" s="8" t="s">
        <v>856</v>
      </c>
      <c r="F112" s="8" t="str">
        <f>IF(COUNTIF('Healthy (TIAB)'!A1164:A2058, B112) &gt; 0, "Yes", "No")</f>
        <v>No</v>
      </c>
    </row>
    <row r="113" spans="1:6" ht="32" x14ac:dyDescent="0.2">
      <c r="A113" s="8">
        <v>2019</v>
      </c>
      <c r="B113" s="8">
        <v>31006728</v>
      </c>
      <c r="C113" s="9">
        <f>HYPERLINK(_xlfn.CONCAT("https://pubmed.ncbi.nlm.nih.gov/",B113), B113)</f>
        <v>31006728</v>
      </c>
      <c r="D113" s="10" t="s">
        <v>948</v>
      </c>
      <c r="E113" s="8" t="s">
        <v>949</v>
      </c>
      <c r="F113" s="8" t="str">
        <f>IF(COUNTIF('Healthy (TIAB)'!A1208:A2102, B113) &gt; 0, "Yes", "No")</f>
        <v>No</v>
      </c>
    </row>
    <row r="114" spans="1:6" ht="32" x14ac:dyDescent="0.2">
      <c r="A114" s="8">
        <v>2019</v>
      </c>
      <c r="B114" s="8">
        <v>30854986</v>
      </c>
      <c r="C114" s="9">
        <f>HYPERLINK(_xlfn.CONCAT("https://pubmed.ncbi.nlm.nih.gov/",B114), B114)</f>
        <v>30854986</v>
      </c>
      <c r="D114" s="10" t="s">
        <v>950</v>
      </c>
      <c r="E114" s="8" t="s">
        <v>951</v>
      </c>
      <c r="F114" s="8" t="str">
        <f>IF(COUNTIF('Healthy (TIAB)'!A1231:A2125, B114) &gt; 0, "Yes", "No")</f>
        <v>No</v>
      </c>
    </row>
    <row r="115" spans="1:6" ht="32" x14ac:dyDescent="0.2">
      <c r="A115" s="8">
        <v>2019</v>
      </c>
      <c r="B115" s="8">
        <v>31595295</v>
      </c>
      <c r="C115" s="9">
        <f>HYPERLINK(_xlfn.CONCAT("https://pubmed.ncbi.nlm.nih.gov/",B115), B115)</f>
        <v>31595295</v>
      </c>
      <c r="D115" s="10" t="s">
        <v>459</v>
      </c>
      <c r="E115" s="8" t="s">
        <v>845</v>
      </c>
      <c r="F115" s="8" t="str">
        <f>IF(COUNTIF('Healthy (TIAB)'!A1293:A2187, B115) &gt; 0, "Yes", "No")</f>
        <v>No</v>
      </c>
    </row>
    <row r="116" spans="1:6" ht="32" x14ac:dyDescent="0.2">
      <c r="A116" s="8">
        <v>2019</v>
      </c>
      <c r="B116" s="8">
        <v>31543373</v>
      </c>
      <c r="C116" s="9">
        <f>HYPERLINK(_xlfn.CONCAT("https://pubmed.ncbi.nlm.nih.gov/",B116), B116)</f>
        <v>31543373</v>
      </c>
      <c r="D116" s="10" t="s">
        <v>952</v>
      </c>
      <c r="E116" s="8" t="s">
        <v>856</v>
      </c>
      <c r="F116" s="8" t="str">
        <f>IF(COUNTIF('Healthy (TIAB)'!A1299:A2193, B116) &gt; 0, "Yes", "No")</f>
        <v>No</v>
      </c>
    </row>
    <row r="117" spans="1:6" ht="48" x14ac:dyDescent="0.2">
      <c r="A117" s="8">
        <v>2019</v>
      </c>
      <c r="B117" s="8">
        <v>30513433</v>
      </c>
      <c r="C117" s="9">
        <f>HYPERLINK(_xlfn.CONCAT("https://pubmed.ncbi.nlm.nih.gov/",B117), B117)</f>
        <v>30513433</v>
      </c>
      <c r="D117" s="10" t="s">
        <v>1676</v>
      </c>
      <c r="E117" s="8" t="s">
        <v>845</v>
      </c>
      <c r="F117" s="8" t="str">
        <f>IF(COUNTIF('Healthy (TIAB)'!A1334:A2228, B117) &gt; 0, "Yes", "No")</f>
        <v>No</v>
      </c>
    </row>
    <row r="118" spans="1:6" ht="32" x14ac:dyDescent="0.2">
      <c r="A118" s="8">
        <v>2019</v>
      </c>
      <c r="B118" s="8">
        <v>30584220</v>
      </c>
      <c r="C118" s="9">
        <f>HYPERLINK(_xlfn.CONCAT("https://pubmed.ncbi.nlm.nih.gov/",B118), B118)</f>
        <v>30584220</v>
      </c>
      <c r="D118" s="10" t="s">
        <v>953</v>
      </c>
      <c r="E118" s="8" t="s">
        <v>845</v>
      </c>
      <c r="F118" s="8" t="str">
        <f>IF(COUNTIF('Healthy (TIAB)'!A1348:A2242, B118) &gt; 0, "Yes", "No")</f>
        <v>No</v>
      </c>
    </row>
    <row r="119" spans="1:6" ht="32" x14ac:dyDescent="0.2">
      <c r="A119" s="8">
        <v>2019</v>
      </c>
      <c r="B119" s="8">
        <v>30519766</v>
      </c>
      <c r="C119" s="9">
        <f>HYPERLINK(_xlfn.CONCAT("https://pubmed.ncbi.nlm.nih.gov/",B119), B119)</f>
        <v>30519766</v>
      </c>
      <c r="D119" s="10" t="s">
        <v>1681</v>
      </c>
      <c r="E119" s="8" t="s">
        <v>845</v>
      </c>
      <c r="F119" s="8" t="str">
        <f>IF(COUNTIF('Healthy (TIAB)'!A1381:A2275, B119) &gt; 0, "Yes", "No")</f>
        <v>No</v>
      </c>
    </row>
    <row r="120" spans="1:6" ht="32" x14ac:dyDescent="0.2">
      <c r="A120" s="8">
        <v>2019</v>
      </c>
      <c r="B120" s="8">
        <v>31271554</v>
      </c>
      <c r="C120" s="9">
        <f>HYPERLINK(_xlfn.CONCAT("https://pubmed.ncbi.nlm.nih.gov/",B120), B120)</f>
        <v>31271554</v>
      </c>
      <c r="D120" s="10" t="s">
        <v>1682</v>
      </c>
      <c r="E120" s="8" t="s">
        <v>845</v>
      </c>
      <c r="F120" s="8" t="str">
        <f>IF(COUNTIF('Healthy (TIAB)'!A1382:A2276, B120) &gt; 0, "Yes", "No")</f>
        <v>No</v>
      </c>
    </row>
    <row r="121" spans="1:6" ht="16" x14ac:dyDescent="0.2">
      <c r="A121" s="8">
        <v>2019</v>
      </c>
      <c r="B121" s="8">
        <v>29794409</v>
      </c>
      <c r="C121" s="9">
        <f>HYPERLINK(_xlfn.CONCAT("https://pubmed.ncbi.nlm.nih.gov/",B121), B121)</f>
        <v>29794409</v>
      </c>
      <c r="D121" s="10" t="s">
        <v>954</v>
      </c>
      <c r="E121" s="8" t="s">
        <v>848</v>
      </c>
      <c r="F121" s="8" t="str">
        <f>IF(COUNTIF('Healthy (TIAB)'!A1390:A2284, B121) &gt; 0, "Yes", "No")</f>
        <v>No</v>
      </c>
    </row>
    <row r="122" spans="1:6" ht="32" x14ac:dyDescent="0.2">
      <c r="A122" s="8">
        <v>2019</v>
      </c>
      <c r="B122" s="8">
        <v>30590877</v>
      </c>
      <c r="C122" s="9">
        <f>HYPERLINK(_xlfn.CONCAT("https://pubmed.ncbi.nlm.nih.gov/",B122), B122)</f>
        <v>30590877</v>
      </c>
      <c r="D122" s="10" t="s">
        <v>1804</v>
      </c>
      <c r="E122" s="8" t="s">
        <v>856</v>
      </c>
      <c r="F122" s="8" t="str">
        <f>IF(COUNTIF('Healthy (TIAB)'!A1404:A2298, B122) &gt; 0, "Yes", "No")</f>
        <v>No</v>
      </c>
    </row>
    <row r="123" spans="1:6" ht="48" x14ac:dyDescent="0.2">
      <c r="A123" s="8">
        <v>2019</v>
      </c>
      <c r="B123" s="8">
        <v>30900815</v>
      </c>
      <c r="C123" s="9">
        <f>HYPERLINK(_xlfn.CONCAT("https://pubmed.ncbi.nlm.nih.gov/",B123), B123)</f>
        <v>30900815</v>
      </c>
      <c r="D123" s="10" t="s">
        <v>955</v>
      </c>
      <c r="E123" s="8" t="s">
        <v>845</v>
      </c>
      <c r="F123" s="8" t="str">
        <f>IF(COUNTIF('Healthy (TIAB)'!A1408:A2302, B123) &gt; 0, "Yes", "No")</f>
        <v>No</v>
      </c>
    </row>
    <row r="124" spans="1:6" ht="48" x14ac:dyDescent="0.2">
      <c r="A124" s="8">
        <v>2019</v>
      </c>
      <c r="B124" s="8">
        <v>29725824</v>
      </c>
      <c r="C124" s="9">
        <f>HYPERLINK(_xlfn.CONCAT("https://pubmed.ncbi.nlm.nih.gov/",B124), B124)</f>
        <v>29725824</v>
      </c>
      <c r="D124" s="10" t="s">
        <v>489</v>
      </c>
      <c r="E124" s="8" t="s">
        <v>897</v>
      </c>
      <c r="F124" s="8" t="str">
        <f>IF(COUNTIF('Healthy (TIAB)'!A1444:A2338, B124) &gt; 0, "Yes", "No")</f>
        <v>No</v>
      </c>
    </row>
    <row r="125" spans="1:6" ht="16" x14ac:dyDescent="0.2">
      <c r="A125" s="8">
        <v>2019</v>
      </c>
      <c r="B125" s="8">
        <v>29907355</v>
      </c>
      <c r="C125" s="9">
        <f>HYPERLINK(_xlfn.CONCAT("https://pubmed.ncbi.nlm.nih.gov/",B125), B125)</f>
        <v>29907355</v>
      </c>
      <c r="D125" s="10" t="s">
        <v>1816</v>
      </c>
      <c r="E125" s="8" t="s">
        <v>1070</v>
      </c>
      <c r="F125" s="8" t="str">
        <f>IF(COUNTIF('Healthy (TIAB)'!A1480:A2374, B125) &gt; 0, "Yes", "No")</f>
        <v>No</v>
      </c>
    </row>
    <row r="126" spans="1:6" ht="48" x14ac:dyDescent="0.2">
      <c r="A126" s="8">
        <v>2019</v>
      </c>
      <c r="B126" s="8">
        <v>31192682</v>
      </c>
      <c r="C126" s="9">
        <f>HYPERLINK(_xlfn.CONCAT("https://pubmed.ncbi.nlm.nih.gov/",B126), B126)</f>
        <v>31192682</v>
      </c>
      <c r="D126" s="10" t="s">
        <v>1697</v>
      </c>
      <c r="E126" s="8" t="s">
        <v>853</v>
      </c>
      <c r="F126" s="8" t="str">
        <f>IF(COUNTIF('Healthy (TIAB)'!A1625:A2519, B126) &gt; 0, "Yes", "No")</f>
        <v>No</v>
      </c>
    </row>
    <row r="127" spans="1:6" ht="48" x14ac:dyDescent="0.2">
      <c r="A127" s="8">
        <v>2019</v>
      </c>
      <c r="B127" s="8">
        <v>31190359</v>
      </c>
      <c r="C127" s="9">
        <f>HYPERLINK(_xlfn.CONCAT("https://pubmed.ncbi.nlm.nih.gov/",B127), B127)</f>
        <v>31190359</v>
      </c>
      <c r="D127" s="10" t="s">
        <v>956</v>
      </c>
      <c r="E127" s="8" t="s">
        <v>845</v>
      </c>
      <c r="F127" s="8" t="str">
        <f>IF(COUNTIF('Healthy (TIAB)'!A1630:A2524, B127) &gt; 0, "Yes", "No")</f>
        <v>No</v>
      </c>
    </row>
    <row r="128" spans="1:6" ht="32" x14ac:dyDescent="0.2">
      <c r="A128" s="8">
        <v>2019</v>
      </c>
      <c r="B128" s="8">
        <v>31306043</v>
      </c>
      <c r="C128" s="9">
        <f>HYPERLINK(_xlfn.CONCAT("https://pubmed.ncbi.nlm.nih.gov/",B128), B128)</f>
        <v>31306043</v>
      </c>
      <c r="D128" s="10" t="s">
        <v>957</v>
      </c>
      <c r="E128" s="8" t="s">
        <v>845</v>
      </c>
      <c r="F128" s="8" t="str">
        <f>IF(COUNTIF('Healthy (TIAB)'!A1631:A2525, B128) &gt; 0, "Yes", "No")</f>
        <v>No</v>
      </c>
    </row>
    <row r="129" spans="1:6" ht="48" x14ac:dyDescent="0.2">
      <c r="A129" s="8">
        <v>2019</v>
      </c>
      <c r="B129" s="8">
        <v>31100620</v>
      </c>
      <c r="C129" s="9">
        <f>HYPERLINK(_xlfn.CONCAT("https://pubmed.ncbi.nlm.nih.gov/",B129), B129)</f>
        <v>31100620</v>
      </c>
      <c r="D129" s="10" t="s">
        <v>1839</v>
      </c>
      <c r="E129" s="8" t="s">
        <v>1448</v>
      </c>
      <c r="F129" s="8" t="str">
        <f>IF(COUNTIF('Healthy (TIAB)'!A1633:A2527, B129) &gt; 0, "Yes", "No")</f>
        <v>No</v>
      </c>
    </row>
    <row r="130" spans="1:6" ht="48" x14ac:dyDescent="0.2">
      <c r="A130" s="8">
        <v>2019</v>
      </c>
      <c r="B130" s="8">
        <v>31451252</v>
      </c>
      <c r="C130" s="9">
        <f>HYPERLINK(_xlfn.CONCAT("https://pubmed.ncbi.nlm.nih.gov/",B130), B130)</f>
        <v>31451252</v>
      </c>
      <c r="D130" s="10" t="s">
        <v>1842</v>
      </c>
      <c r="E130" s="8" t="s">
        <v>1242</v>
      </c>
      <c r="F130" s="8" t="str">
        <f>IF(COUNTIF('Healthy (TIAB)'!A1637:A2531, B130) &gt; 0, "Yes", "No")</f>
        <v>No</v>
      </c>
    </row>
    <row r="131" spans="1:6" ht="32" x14ac:dyDescent="0.2">
      <c r="A131" s="8">
        <v>2019</v>
      </c>
      <c r="B131" s="8">
        <v>31956660</v>
      </c>
      <c r="C131" s="9">
        <f>HYPERLINK(_xlfn.CONCAT("https://pubmed.ncbi.nlm.nih.gov/",B131), B131)</f>
        <v>31956660</v>
      </c>
      <c r="D131" s="10" t="s">
        <v>958</v>
      </c>
      <c r="E131" s="8" t="s">
        <v>878</v>
      </c>
      <c r="F131" s="8" t="str">
        <f>IF(COUNTIF('Healthy (TIAB)'!A1644:A2538, B131) &gt; 0, "Yes", "No")</f>
        <v>No</v>
      </c>
    </row>
    <row r="132" spans="1:6" ht="32" x14ac:dyDescent="0.2">
      <c r="A132" s="8">
        <v>2019</v>
      </c>
      <c r="B132" s="8">
        <v>30765737</v>
      </c>
      <c r="C132" s="9">
        <f>HYPERLINK(_xlfn.CONCAT("https://pubmed.ncbi.nlm.nih.gov/",B132), B132)</f>
        <v>30765737</v>
      </c>
      <c r="D132" s="10" t="s">
        <v>959</v>
      </c>
      <c r="E132" s="8" t="s">
        <v>848</v>
      </c>
      <c r="F132" s="8" t="str">
        <f>IF(COUNTIF('Healthy (TIAB)'!A1653:A2547, B132) &gt; 0, "Yes", "No")</f>
        <v>No</v>
      </c>
    </row>
    <row r="133" spans="1:6" ht="32" x14ac:dyDescent="0.2">
      <c r="A133" s="8">
        <v>2019</v>
      </c>
      <c r="B133" s="8">
        <v>30125457</v>
      </c>
      <c r="C133" s="9">
        <f>HYPERLINK(_xlfn.CONCAT("https://pubmed.ncbi.nlm.nih.gov/",B133), B133)</f>
        <v>30125457</v>
      </c>
      <c r="D133" s="10" t="s">
        <v>960</v>
      </c>
      <c r="E133" s="8" t="s">
        <v>961</v>
      </c>
      <c r="F133" s="8" t="str">
        <f>IF(COUNTIF('Healthy (TIAB)'!A1664:A2558, B133) &gt; 0, "Yes", "No")</f>
        <v>No</v>
      </c>
    </row>
    <row r="134" spans="1:6" ht="32" x14ac:dyDescent="0.2">
      <c r="A134" s="8">
        <v>2019</v>
      </c>
      <c r="B134" s="8">
        <v>32549820</v>
      </c>
      <c r="C134" s="9">
        <f>HYPERLINK(_xlfn.CONCAT("https://pubmed.ncbi.nlm.nih.gov/",B134), B134)</f>
        <v>32549820</v>
      </c>
      <c r="D134" s="10" t="s">
        <v>962</v>
      </c>
      <c r="E134" s="8" t="s">
        <v>848</v>
      </c>
      <c r="F134" s="8" t="str">
        <f>IF(COUNTIF('Healthy (TIAB)'!A1707:A2601, B134) &gt; 0, "Yes", "No")</f>
        <v>No</v>
      </c>
    </row>
    <row r="135" spans="1:6" ht="16" x14ac:dyDescent="0.2">
      <c r="A135" s="8">
        <v>2019</v>
      </c>
      <c r="B135" s="8">
        <v>30415628</v>
      </c>
      <c r="C135" s="9">
        <f>HYPERLINK(_xlfn.CONCAT("https://pubmed.ncbi.nlm.nih.gov/",B135), B135)</f>
        <v>30415628</v>
      </c>
      <c r="D135" s="10" t="s">
        <v>963</v>
      </c>
      <c r="E135" s="8" t="s">
        <v>964</v>
      </c>
      <c r="F135" s="8" t="str">
        <f>IF(COUNTIF('Healthy (TIAB)'!A1736:A2630, B135) &gt; 0, "Yes", "No")</f>
        <v>No</v>
      </c>
    </row>
    <row r="136" spans="1:6" ht="32" x14ac:dyDescent="0.2">
      <c r="A136" s="8">
        <v>2018</v>
      </c>
      <c r="B136" s="8">
        <v>28692411</v>
      </c>
      <c r="C136" s="9">
        <f>HYPERLINK(_xlfn.CONCAT("https://pubmed.ncbi.nlm.nih.gov/",B136), B136)</f>
        <v>28692411</v>
      </c>
      <c r="D136" s="10" t="s">
        <v>965</v>
      </c>
      <c r="E136" s="8" t="s">
        <v>966</v>
      </c>
      <c r="F136" s="8" t="str">
        <f>IF(COUNTIF('Healthy (TIAB)'!A703:A1597, B136) &gt; 0, "Yes", "No")</f>
        <v>No</v>
      </c>
    </row>
    <row r="137" spans="1:6" ht="32" x14ac:dyDescent="0.2">
      <c r="A137" s="8">
        <v>2018</v>
      </c>
      <c r="B137" s="8">
        <v>29864682</v>
      </c>
      <c r="C137" s="9">
        <f>HYPERLINK(_xlfn.CONCAT("https://pubmed.ncbi.nlm.nih.gov/",B137), B137)</f>
        <v>29864682</v>
      </c>
      <c r="D137" s="10" t="s">
        <v>967</v>
      </c>
      <c r="E137" s="8" t="s">
        <v>853</v>
      </c>
      <c r="F137" s="8" t="str">
        <f>IF(COUNTIF('Healthy (TIAB)'!A708:A1602, B137) &gt; 0, "Yes", "No")</f>
        <v>No</v>
      </c>
    </row>
    <row r="138" spans="1:6" ht="48" x14ac:dyDescent="0.2">
      <c r="A138" s="8">
        <v>2018</v>
      </c>
      <c r="B138" s="8">
        <v>30197273</v>
      </c>
      <c r="C138" s="9">
        <f>HYPERLINK(_xlfn.CONCAT("https://pubmed.ncbi.nlm.nih.gov/",B138), B138)</f>
        <v>30197273</v>
      </c>
      <c r="D138" s="10" t="s">
        <v>968</v>
      </c>
      <c r="E138" s="8" t="s">
        <v>845</v>
      </c>
      <c r="F138" s="8" t="str">
        <f>IF(COUNTIF('Healthy (TIAB)'!A709:A1603, B138) &gt; 0, "Yes", "No")</f>
        <v>No</v>
      </c>
    </row>
    <row r="139" spans="1:6" ht="64" x14ac:dyDescent="0.2">
      <c r="A139" s="8">
        <v>2018</v>
      </c>
      <c r="B139" s="8">
        <v>29385062</v>
      </c>
      <c r="C139" s="9">
        <f>HYPERLINK(_xlfn.CONCAT("https://pubmed.ncbi.nlm.nih.gov/",B139), B139)</f>
        <v>29385062</v>
      </c>
      <c r="D139" s="10" t="s">
        <v>969</v>
      </c>
      <c r="E139" s="8" t="s">
        <v>875</v>
      </c>
      <c r="F139" s="8" t="str">
        <f>IF(COUNTIF('Healthy (TIAB)'!A716:A1610, B139) &gt; 0, "Yes", "No")</f>
        <v>No</v>
      </c>
    </row>
    <row r="140" spans="1:6" ht="48" x14ac:dyDescent="0.2">
      <c r="A140" s="8">
        <v>2018</v>
      </c>
      <c r="B140" s="8">
        <v>28867681</v>
      </c>
      <c r="C140" s="9">
        <f>HYPERLINK(_xlfn.CONCAT("https://pubmed.ncbi.nlm.nih.gov/",B140), B140)</f>
        <v>28867681</v>
      </c>
      <c r="D140" s="10" t="s">
        <v>970</v>
      </c>
      <c r="E140" s="8" t="s">
        <v>848</v>
      </c>
      <c r="F140" s="8" t="str">
        <f>IF(COUNTIF('Healthy (TIAB)'!A762:A1656, B140) &gt; 0, "Yes", "No")</f>
        <v>No</v>
      </c>
    </row>
    <row r="141" spans="1:6" ht="32" x14ac:dyDescent="0.2">
      <c r="A141" s="8">
        <v>2018</v>
      </c>
      <c r="B141" s="8">
        <v>30227610</v>
      </c>
      <c r="C141" s="9">
        <f>HYPERLINK(_xlfn.CONCAT("https://pubmed.ncbi.nlm.nih.gov/",B141), B141)</f>
        <v>30227610</v>
      </c>
      <c r="D141" s="10" t="s">
        <v>971</v>
      </c>
      <c r="E141" s="8" t="s">
        <v>856</v>
      </c>
      <c r="F141" s="8" t="str">
        <f>IF(COUNTIF('Healthy (TIAB)'!A812:A1706, B141) &gt; 0, "Yes", "No")</f>
        <v>No</v>
      </c>
    </row>
    <row r="142" spans="1:6" ht="32" x14ac:dyDescent="0.2">
      <c r="A142" s="8">
        <v>2018</v>
      </c>
      <c r="B142" s="8">
        <v>29583081</v>
      </c>
      <c r="C142" s="9">
        <f>HYPERLINK(_xlfn.CONCAT("https://pubmed.ncbi.nlm.nih.gov/",B142), B142)</f>
        <v>29583081</v>
      </c>
      <c r="D142" s="10" t="s">
        <v>972</v>
      </c>
      <c r="E142" s="8" t="s">
        <v>845</v>
      </c>
      <c r="F142" s="8" t="str">
        <f>IF(COUNTIF('Healthy (TIAB)'!A826:A1720, B142) &gt; 0, "Yes", "No")</f>
        <v>No</v>
      </c>
    </row>
    <row r="143" spans="1:6" ht="48" x14ac:dyDescent="0.2">
      <c r="A143" s="8">
        <v>2018</v>
      </c>
      <c r="B143" s="8">
        <v>29518747</v>
      </c>
      <c r="C143" s="9">
        <f>HYPERLINK(_xlfn.CONCAT("https://pubmed.ncbi.nlm.nih.gov/",B143), B143)</f>
        <v>29518747</v>
      </c>
      <c r="D143" s="10" t="s">
        <v>973</v>
      </c>
      <c r="E143" s="8" t="s">
        <v>856</v>
      </c>
      <c r="F143" s="8" t="str">
        <f>IF(COUNTIF('Healthy (TIAB)'!A828:A1722, B143) &gt; 0, "Yes", "No")</f>
        <v>No</v>
      </c>
    </row>
    <row r="144" spans="1:6" ht="48" x14ac:dyDescent="0.2">
      <c r="A144" s="8">
        <v>2018</v>
      </c>
      <c r="B144" s="8">
        <v>29552010</v>
      </c>
      <c r="C144" s="9">
        <f>HYPERLINK(_xlfn.CONCAT("https://pubmed.ncbi.nlm.nih.gov/",B144), B144)</f>
        <v>29552010</v>
      </c>
      <c r="D144" s="10" t="s">
        <v>974</v>
      </c>
      <c r="E144" s="8" t="s">
        <v>893</v>
      </c>
      <c r="F144" s="8" t="str">
        <f>IF(COUNTIF('Healthy (TIAB)'!A837:A1731, B144) &gt; 0, "Yes", "No")</f>
        <v>No</v>
      </c>
    </row>
    <row r="145" spans="1:6" ht="32" x14ac:dyDescent="0.2">
      <c r="A145" s="8">
        <v>2018</v>
      </c>
      <c r="B145" s="8">
        <v>29849178</v>
      </c>
      <c r="C145" s="9">
        <f>HYPERLINK(_xlfn.CONCAT("https://pubmed.ncbi.nlm.nih.gov/",B145), B145)</f>
        <v>29849178</v>
      </c>
      <c r="D145" s="10" t="s">
        <v>975</v>
      </c>
      <c r="E145" s="8" t="s">
        <v>891</v>
      </c>
      <c r="F145" s="8" t="str">
        <f>IF(COUNTIF('Healthy (TIAB)'!A866:A1760, B145) &gt; 0, "Yes", "No")</f>
        <v>No</v>
      </c>
    </row>
    <row r="146" spans="1:6" ht="32" x14ac:dyDescent="0.2">
      <c r="A146" s="8">
        <v>2018</v>
      </c>
      <c r="B146" s="8">
        <v>29884682</v>
      </c>
      <c r="C146" s="9">
        <f>HYPERLINK(_xlfn.CONCAT("https://pubmed.ncbi.nlm.nih.gov/",B146), B146)</f>
        <v>29884682</v>
      </c>
      <c r="D146" s="10" t="s">
        <v>976</v>
      </c>
      <c r="E146" s="8" t="s">
        <v>977</v>
      </c>
      <c r="F146" s="8" t="str">
        <f>IF(COUNTIF('Healthy (TIAB)'!A872:A1766, B146) &gt; 0, "Yes", "No")</f>
        <v>No</v>
      </c>
    </row>
    <row r="147" spans="1:6" ht="48" x14ac:dyDescent="0.2">
      <c r="A147" s="8">
        <v>2018</v>
      </c>
      <c r="B147" s="8">
        <v>29223557</v>
      </c>
      <c r="C147" s="9">
        <f>HYPERLINK(_xlfn.CONCAT("https://pubmed.ncbi.nlm.nih.gov/",B147), B147)</f>
        <v>29223557</v>
      </c>
      <c r="D147" s="10" t="s">
        <v>978</v>
      </c>
      <c r="E147" s="8" t="s">
        <v>851</v>
      </c>
      <c r="F147" s="8" t="str">
        <f>IF(COUNTIF('Healthy (TIAB)'!A877:A1771, B147) &gt; 0, "Yes", "No")</f>
        <v>No</v>
      </c>
    </row>
    <row r="148" spans="1:6" ht="32" x14ac:dyDescent="0.2">
      <c r="A148" s="8">
        <v>2018</v>
      </c>
      <c r="B148" s="8">
        <v>30324119</v>
      </c>
      <c r="C148" s="9">
        <f>HYPERLINK(_xlfn.CONCAT("https://pubmed.ncbi.nlm.nih.gov/",B148), B148)</f>
        <v>30324119</v>
      </c>
      <c r="D148" s="10" t="s">
        <v>979</v>
      </c>
      <c r="E148" s="8" t="s">
        <v>851</v>
      </c>
      <c r="F148" s="8" t="str">
        <f>IF(COUNTIF('Healthy (TIAB)'!A1009:A1903, B148) &gt; 0, "Yes", "No")</f>
        <v>No</v>
      </c>
    </row>
    <row r="149" spans="1:6" ht="48" x14ac:dyDescent="0.2">
      <c r="A149" s="8">
        <v>2018</v>
      </c>
      <c r="B149" s="8">
        <v>30572894</v>
      </c>
      <c r="C149" s="9">
        <f>HYPERLINK(_xlfn.CONCAT("https://pubmed.ncbi.nlm.nih.gov/",B149), B149)</f>
        <v>30572894</v>
      </c>
      <c r="D149" s="10" t="s">
        <v>980</v>
      </c>
      <c r="E149" s="8" t="s">
        <v>902</v>
      </c>
      <c r="F149" s="8" t="str">
        <f>IF(COUNTIF('Healthy (TIAB)'!A1040:A1934, B149) &gt; 0, "Yes", "No")</f>
        <v>No</v>
      </c>
    </row>
    <row r="150" spans="1:6" ht="32" x14ac:dyDescent="0.2">
      <c r="A150" s="8">
        <v>2018</v>
      </c>
      <c r="B150" s="8">
        <v>29372051</v>
      </c>
      <c r="C150" s="9">
        <f>HYPERLINK(_xlfn.CONCAT("https://pubmed.ncbi.nlm.nih.gov/",B150), B150)</f>
        <v>29372051</v>
      </c>
      <c r="D150" s="10" t="s">
        <v>1795</v>
      </c>
      <c r="E150" s="8" t="s">
        <v>851</v>
      </c>
      <c r="F150" s="8" t="str">
        <f>IF(COUNTIF('Healthy (TIAB)'!A1230:A2124, B150) &gt; 0, "Yes", "No")</f>
        <v>No</v>
      </c>
    </row>
    <row r="151" spans="1:6" ht="32" x14ac:dyDescent="0.2">
      <c r="A151" s="8">
        <v>2018</v>
      </c>
      <c r="B151" s="8">
        <v>26362578</v>
      </c>
      <c r="C151" s="9">
        <f>HYPERLINK(_xlfn.CONCAT("https://pubmed.ncbi.nlm.nih.gov/",B151), B151)</f>
        <v>26362578</v>
      </c>
      <c r="D151" s="10" t="s">
        <v>1797</v>
      </c>
      <c r="E151" s="8" t="s">
        <v>845</v>
      </c>
      <c r="F151" s="8" t="str">
        <f>IF(COUNTIF('Healthy (TIAB)'!A1300:A2194, B151) &gt; 0, "Yes", "No")</f>
        <v>No</v>
      </c>
    </row>
    <row r="152" spans="1:6" ht="32" x14ac:dyDescent="0.2">
      <c r="A152" s="8">
        <v>2018</v>
      </c>
      <c r="B152" s="8">
        <v>29503145</v>
      </c>
      <c r="C152" s="9">
        <f>HYPERLINK(_xlfn.CONCAT("https://pubmed.ncbi.nlm.nih.gov/",B152), B152)</f>
        <v>29503145</v>
      </c>
      <c r="D152" s="10" t="s">
        <v>981</v>
      </c>
      <c r="E152" s="8" t="s">
        <v>845</v>
      </c>
      <c r="F152" s="8" t="str">
        <f>IF(COUNTIF('Healthy (TIAB)'!A1314:A2208, B152) &gt; 0, "Yes", "No")</f>
        <v>No</v>
      </c>
    </row>
    <row r="153" spans="1:6" ht="32" x14ac:dyDescent="0.2">
      <c r="A153" s="8">
        <v>2018</v>
      </c>
      <c r="B153" s="8">
        <v>29362766</v>
      </c>
      <c r="C153" s="9">
        <f>HYPERLINK(_xlfn.CONCAT("https://pubmed.ncbi.nlm.nih.gov/",B153), B153)</f>
        <v>29362766</v>
      </c>
      <c r="D153" s="10" t="s">
        <v>982</v>
      </c>
      <c r="E153" s="8" t="s">
        <v>845</v>
      </c>
      <c r="F153" s="8" t="str">
        <f>IF(COUNTIF('Healthy (TIAB)'!A1331:A2225, B153) &gt; 0, "Yes", "No")</f>
        <v>No</v>
      </c>
    </row>
    <row r="154" spans="1:6" ht="48" x14ac:dyDescent="0.2">
      <c r="A154" s="8">
        <v>2018</v>
      </c>
      <c r="B154" s="8">
        <v>29544483</v>
      </c>
      <c r="C154" s="9">
        <f>HYPERLINK(_xlfn.CONCAT("https://pubmed.ncbi.nlm.nih.gov/",B154), B154)</f>
        <v>29544483</v>
      </c>
      <c r="D154" s="10" t="s">
        <v>983</v>
      </c>
      <c r="E154" s="8" t="s">
        <v>850</v>
      </c>
      <c r="F154" s="8" t="str">
        <f>IF(COUNTIF('Healthy (TIAB)'!A1335:A2229, B154) &gt; 0, "Yes", "No")</f>
        <v>No</v>
      </c>
    </row>
    <row r="155" spans="1:6" ht="48" x14ac:dyDescent="0.2">
      <c r="A155" s="8">
        <v>2018</v>
      </c>
      <c r="B155" s="8">
        <v>30237446</v>
      </c>
      <c r="C155" s="9">
        <f>HYPERLINK(_xlfn.CONCAT("https://pubmed.ncbi.nlm.nih.gov/",B155), B155)</f>
        <v>30237446</v>
      </c>
      <c r="D155" s="10" t="s">
        <v>984</v>
      </c>
      <c r="E155" s="8" t="s">
        <v>985</v>
      </c>
      <c r="F155" s="8" t="str">
        <f>IF(COUNTIF('Healthy (TIAB)'!A1340:A2234, B155) &gt; 0, "Yes", "No")</f>
        <v>No</v>
      </c>
    </row>
    <row r="156" spans="1:6" ht="48" x14ac:dyDescent="0.2">
      <c r="A156" s="8">
        <v>2018</v>
      </c>
      <c r="B156" s="8">
        <v>29781483</v>
      </c>
      <c r="C156" s="9">
        <f>HYPERLINK(_xlfn.CONCAT("https://pubmed.ncbi.nlm.nih.gov/",B156), B156)</f>
        <v>29781483</v>
      </c>
      <c r="D156" s="10" t="s">
        <v>483</v>
      </c>
      <c r="E156" s="8" t="s">
        <v>845</v>
      </c>
      <c r="F156" s="8" t="str">
        <f>IF(COUNTIF('Healthy (TIAB)'!A1344:A2238, B156) &gt; 0, "Yes", "No")</f>
        <v>No</v>
      </c>
    </row>
    <row r="157" spans="1:6" ht="48" x14ac:dyDescent="0.2">
      <c r="A157" s="8">
        <v>2018</v>
      </c>
      <c r="B157" s="8">
        <v>29093399</v>
      </c>
      <c r="C157" s="9">
        <f>HYPERLINK(_xlfn.CONCAT("https://pubmed.ncbi.nlm.nih.gov/",B157), B157)</f>
        <v>29093399</v>
      </c>
      <c r="D157" s="10" t="s">
        <v>986</v>
      </c>
      <c r="E157" s="8" t="s">
        <v>848</v>
      </c>
      <c r="F157" s="8" t="str">
        <f>IF(COUNTIF('Healthy (TIAB)'!A1371:A2265, B157) &gt; 0, "Yes", "No")</f>
        <v>No</v>
      </c>
    </row>
    <row r="158" spans="1:6" ht="48" x14ac:dyDescent="0.2">
      <c r="A158" s="8">
        <v>2018</v>
      </c>
      <c r="B158" s="8">
        <v>29272211</v>
      </c>
      <c r="C158" s="9">
        <f>HYPERLINK(_xlfn.CONCAT("https://pubmed.ncbi.nlm.nih.gov/",B158), B158)</f>
        <v>29272211</v>
      </c>
      <c r="D158" s="10" t="s">
        <v>987</v>
      </c>
      <c r="E158" s="8" t="s">
        <v>851</v>
      </c>
      <c r="F158" s="8" t="str">
        <f>IF(COUNTIF('Healthy (TIAB)'!A1377:A2271, B158) &gt; 0, "Yes", "No")</f>
        <v>No</v>
      </c>
    </row>
    <row r="159" spans="1:6" ht="48" x14ac:dyDescent="0.2">
      <c r="A159" s="8">
        <v>2018</v>
      </c>
      <c r="B159" s="8">
        <v>30101332</v>
      </c>
      <c r="C159" s="9">
        <f>HYPERLINK(_xlfn.CONCAT("https://pubmed.ncbi.nlm.nih.gov/",B159), B159)</f>
        <v>30101332</v>
      </c>
      <c r="D159" s="10" t="s">
        <v>988</v>
      </c>
      <c r="E159" s="8" t="s">
        <v>845</v>
      </c>
      <c r="F159" s="8" t="str">
        <f>IF(COUNTIF('Healthy (TIAB)'!A1388:A2282, B159) &gt; 0, "Yes", "No")</f>
        <v>No</v>
      </c>
    </row>
    <row r="160" spans="1:6" ht="32" x14ac:dyDescent="0.2">
      <c r="A160" s="8">
        <v>2018</v>
      </c>
      <c r="B160" s="8">
        <v>29713249</v>
      </c>
      <c r="C160" s="9">
        <f>HYPERLINK(_xlfn.CONCAT("https://pubmed.ncbi.nlm.nih.gov/",B160), B160)</f>
        <v>29713249</v>
      </c>
      <c r="D160" s="10" t="s">
        <v>989</v>
      </c>
      <c r="E160" s="8" t="s">
        <v>851</v>
      </c>
      <c r="F160" s="8" t="str">
        <f>IF(COUNTIF('Healthy (TIAB)'!A1400:A2294, B160) &gt; 0, "Yes", "No")</f>
        <v>No</v>
      </c>
    </row>
    <row r="161" spans="1:6" ht="48" x14ac:dyDescent="0.2">
      <c r="A161" s="8">
        <v>2018</v>
      </c>
      <c r="B161" s="8">
        <v>30544518</v>
      </c>
      <c r="C161" s="9">
        <f>HYPERLINK(_xlfn.CONCAT("https://pubmed.ncbi.nlm.nih.gov/",B161), B161)</f>
        <v>30544518</v>
      </c>
      <c r="D161" s="10" t="s">
        <v>990</v>
      </c>
      <c r="E161" s="8" t="s">
        <v>873</v>
      </c>
      <c r="F161" s="8" t="str">
        <f>IF(COUNTIF('Healthy (TIAB)'!A1420:A2314, B161) &gt; 0, "Yes", "No")</f>
        <v>No</v>
      </c>
    </row>
    <row r="162" spans="1:6" ht="32" x14ac:dyDescent="0.2">
      <c r="A162" s="8">
        <v>2018</v>
      </c>
      <c r="B162" s="8">
        <v>29665620</v>
      </c>
      <c r="C162" s="9">
        <f>HYPERLINK(_xlfn.CONCAT("https://pubmed.ncbi.nlm.nih.gov/",B162), B162)</f>
        <v>29665620</v>
      </c>
      <c r="D162" s="10" t="s">
        <v>991</v>
      </c>
      <c r="E162" s="8" t="s">
        <v>851</v>
      </c>
      <c r="F162" s="8" t="str">
        <f>IF(COUNTIF('Healthy (TIAB)'!A1437:A2331, B162) &gt; 0, "Yes", "No")</f>
        <v>No</v>
      </c>
    </row>
    <row r="163" spans="1:6" ht="48" x14ac:dyDescent="0.2">
      <c r="A163" s="8">
        <v>2018</v>
      </c>
      <c r="B163" s="8">
        <v>29697274</v>
      </c>
      <c r="C163" s="9">
        <f>HYPERLINK(_xlfn.CONCAT("https://pubmed.ncbi.nlm.nih.gov/",B163), B163)</f>
        <v>29697274</v>
      </c>
      <c r="D163" s="10" t="s">
        <v>1813</v>
      </c>
      <c r="E163" s="8" t="s">
        <v>887</v>
      </c>
      <c r="F163" s="8" t="str">
        <f>IF(COUNTIF('Healthy (TIAB)'!A1469:A2363, B163) &gt; 0, "Yes", "No")</f>
        <v>No</v>
      </c>
    </row>
    <row r="164" spans="1:6" ht="64" x14ac:dyDescent="0.2">
      <c r="A164" s="8">
        <v>2018</v>
      </c>
      <c r="B164" s="8">
        <v>29471285</v>
      </c>
      <c r="C164" s="9">
        <f>HYPERLINK(_xlfn.CONCAT("https://pubmed.ncbi.nlm.nih.gov/",B164), B164)</f>
        <v>29471285</v>
      </c>
      <c r="D164" s="10" t="s">
        <v>993</v>
      </c>
      <c r="E164" s="8" t="s">
        <v>951</v>
      </c>
      <c r="F164" s="8" t="str">
        <f>IF(COUNTIF('Healthy (TIAB)'!A1539:A2433, B164) &gt; 0, "Yes", "No")</f>
        <v>No</v>
      </c>
    </row>
    <row r="165" spans="1:6" ht="48" x14ac:dyDescent="0.2">
      <c r="A165" s="8">
        <v>2018</v>
      </c>
      <c r="B165" s="8">
        <v>28521607</v>
      </c>
      <c r="C165" s="9">
        <f>HYPERLINK(_xlfn.CONCAT("https://pubmed.ncbi.nlm.nih.gov/",B165), B165)</f>
        <v>28521607</v>
      </c>
      <c r="D165" s="10" t="s">
        <v>1826</v>
      </c>
      <c r="E165" s="8" t="s">
        <v>853</v>
      </c>
      <c r="F165" s="8" t="str">
        <f>IF(COUNTIF('Healthy (TIAB)'!A1579:A2473, B165) &gt; 0, "Yes", "No")</f>
        <v>No</v>
      </c>
    </row>
    <row r="166" spans="1:6" ht="32" x14ac:dyDescent="0.2">
      <c r="A166" s="8">
        <v>2018</v>
      </c>
      <c r="B166" s="8">
        <v>29269199</v>
      </c>
      <c r="C166" s="9">
        <f>HYPERLINK(_xlfn.CONCAT("https://pubmed.ncbi.nlm.nih.gov/",B166), B166)</f>
        <v>29269199</v>
      </c>
      <c r="D166" s="10" t="s">
        <v>1827</v>
      </c>
      <c r="E166" s="8" t="s">
        <v>1864</v>
      </c>
      <c r="F166" s="8" t="str">
        <f>IF(COUNTIF('Healthy (TIAB)'!A1583:A2477, B166) &gt; 0, "Yes", "No")</f>
        <v>No</v>
      </c>
    </row>
    <row r="167" spans="1:6" ht="48" x14ac:dyDescent="0.2">
      <c r="A167" s="8">
        <v>2018</v>
      </c>
      <c r="B167" s="8">
        <v>29565165</v>
      </c>
      <c r="C167" s="9">
        <f>HYPERLINK(_xlfn.CONCAT("https://pubmed.ncbi.nlm.nih.gov/",B167), B167)</f>
        <v>29565165</v>
      </c>
      <c r="D167" s="10" t="s">
        <v>484</v>
      </c>
      <c r="E167" s="8" t="s">
        <v>848</v>
      </c>
      <c r="F167" s="8" t="str">
        <f>IF(COUNTIF('Healthy (TIAB)'!A1613:A2507, B167) &gt; 0, "Yes", "No")</f>
        <v>No</v>
      </c>
    </row>
    <row r="168" spans="1:6" ht="48" x14ac:dyDescent="0.2">
      <c r="A168" s="8">
        <v>2018</v>
      </c>
      <c r="B168" s="8">
        <v>30170260</v>
      </c>
      <c r="C168" s="9">
        <f>HYPERLINK(_xlfn.CONCAT("https://pubmed.ncbi.nlm.nih.gov/",B168), B168)</f>
        <v>30170260</v>
      </c>
      <c r="D168" s="10" t="s">
        <v>994</v>
      </c>
      <c r="E168" s="8" t="s">
        <v>891</v>
      </c>
      <c r="F168" s="8" t="str">
        <f>IF(COUNTIF('Healthy (TIAB)'!A1624:A2518, B168) &gt; 0, "Yes", "No")</f>
        <v>No</v>
      </c>
    </row>
    <row r="169" spans="1:6" ht="32" x14ac:dyDescent="0.2">
      <c r="A169" s="8">
        <v>2018</v>
      </c>
      <c r="B169" s="8">
        <v>29329042</v>
      </c>
      <c r="C169" s="9">
        <f>HYPERLINK(_xlfn.CONCAT("https://pubmed.ncbi.nlm.nih.gov/",B169), B169)</f>
        <v>29329042</v>
      </c>
      <c r="D169" s="10" t="s">
        <v>995</v>
      </c>
      <c r="E169" s="8" t="s">
        <v>851</v>
      </c>
      <c r="F169" s="8" t="str">
        <f>IF(COUNTIF('Healthy (TIAB)'!A1657:A2551, B169) &gt; 0, "Yes", "No")</f>
        <v>No</v>
      </c>
    </row>
    <row r="170" spans="1:6" ht="48" x14ac:dyDescent="0.2">
      <c r="A170" s="8">
        <v>2018</v>
      </c>
      <c r="B170" s="8">
        <v>29982544</v>
      </c>
      <c r="C170" s="9">
        <f>HYPERLINK(_xlfn.CONCAT("https://pubmed.ncbi.nlm.nih.gov/",B170), B170)</f>
        <v>29982544</v>
      </c>
      <c r="D170" s="10" t="s">
        <v>996</v>
      </c>
      <c r="E170" s="8" t="s">
        <v>845</v>
      </c>
      <c r="F170" s="8" t="str">
        <f>IF(COUNTIF('Healthy (TIAB)'!A1662:A2556, B170) &gt; 0, "Yes", "No")</f>
        <v>No</v>
      </c>
    </row>
    <row r="171" spans="1:6" ht="32" x14ac:dyDescent="0.2">
      <c r="A171" s="8">
        <v>2018</v>
      </c>
      <c r="B171" s="8">
        <v>28648475</v>
      </c>
      <c r="C171" s="9">
        <f>HYPERLINK(_xlfn.CONCAT("https://pubmed.ncbi.nlm.nih.gov/",B171), B171)</f>
        <v>28648475</v>
      </c>
      <c r="D171" s="10" t="s">
        <v>997</v>
      </c>
      <c r="E171" s="8" t="s">
        <v>951</v>
      </c>
      <c r="F171" s="8" t="str">
        <f>IF(COUNTIF('Healthy (TIAB)'!A1730:A2624, B171) &gt; 0, "Yes", "No")</f>
        <v>No</v>
      </c>
    </row>
    <row r="172" spans="1:6" ht="32" x14ac:dyDescent="0.2">
      <c r="A172" s="8">
        <v>2017</v>
      </c>
      <c r="B172" s="8">
        <v>28511023</v>
      </c>
      <c r="C172" s="9">
        <f>HYPERLINK(_xlfn.CONCAT("https://pubmed.ncbi.nlm.nih.gov/",B172), B172)</f>
        <v>28511023</v>
      </c>
      <c r="D172" s="10" t="s">
        <v>998</v>
      </c>
      <c r="E172" s="8" t="s">
        <v>853</v>
      </c>
      <c r="F172" s="8" t="str">
        <f>IF(COUNTIF('Healthy (TIAB)'!A712:A1606, B172) &gt; 0, "Yes", "No")</f>
        <v>No</v>
      </c>
    </row>
    <row r="173" spans="1:6" ht="32" x14ac:dyDescent="0.2">
      <c r="A173" s="8">
        <v>2017</v>
      </c>
      <c r="B173" s="8">
        <v>28812576</v>
      </c>
      <c r="C173" s="9">
        <f>HYPERLINK(_xlfn.CONCAT("https://pubmed.ncbi.nlm.nih.gov/",B173), B173)</f>
        <v>28812576</v>
      </c>
      <c r="D173" s="10" t="s">
        <v>1008</v>
      </c>
      <c r="E173" s="8" t="s">
        <v>1009</v>
      </c>
      <c r="F173" s="8" t="str">
        <f>IF(COUNTIF('Healthy (TIAB)'!A714:A1608, B173) &gt; 0, "Yes", "No")</f>
        <v>No</v>
      </c>
    </row>
    <row r="174" spans="1:6" ht="32" x14ac:dyDescent="0.2">
      <c r="A174" s="8">
        <v>2017</v>
      </c>
      <c r="B174" s="8">
        <v>28502503</v>
      </c>
      <c r="C174" s="9">
        <f>HYPERLINK(_xlfn.CONCAT("https://pubmed.ncbi.nlm.nih.gov/",B174), B174)</f>
        <v>28502503</v>
      </c>
      <c r="D174" s="10" t="s">
        <v>999</v>
      </c>
      <c r="E174" s="8" t="s">
        <v>887</v>
      </c>
      <c r="F174" s="8" t="str">
        <f>IF(COUNTIF('Healthy (TIAB)'!A718:A1612, B174) &gt; 0, "Yes", "No")</f>
        <v>No</v>
      </c>
    </row>
    <row r="175" spans="1:6" ht="32" x14ac:dyDescent="0.2">
      <c r="A175" s="8">
        <v>2017</v>
      </c>
      <c r="B175" s="8">
        <v>27852617</v>
      </c>
      <c r="C175" s="9">
        <f>HYPERLINK(_xlfn.CONCAT("https://pubmed.ncbi.nlm.nih.gov/",B175), B175)</f>
        <v>27852617</v>
      </c>
      <c r="D175" s="10" t="s">
        <v>1748</v>
      </c>
      <c r="E175" s="8" t="s">
        <v>1236</v>
      </c>
      <c r="F175" s="8" t="str">
        <f>IF(COUNTIF('Healthy (TIAB)'!A738:A1632, B175) &gt; 0, "Yes", "No")</f>
        <v>No</v>
      </c>
    </row>
    <row r="176" spans="1:6" ht="32" x14ac:dyDescent="0.2">
      <c r="A176" s="8">
        <v>2017</v>
      </c>
      <c r="B176" s="8">
        <v>28616051</v>
      </c>
      <c r="C176" s="9">
        <f>HYPERLINK(_xlfn.CONCAT("https://pubmed.ncbi.nlm.nih.gov/",B176), B176)</f>
        <v>28616051</v>
      </c>
      <c r="D176" s="10" t="s">
        <v>1000</v>
      </c>
      <c r="E176" s="8" t="s">
        <v>853</v>
      </c>
      <c r="F176" s="8" t="str">
        <f>IF(COUNTIF('Healthy (TIAB)'!A778:A1672, B176) &gt; 0, "Yes", "No")</f>
        <v>No</v>
      </c>
    </row>
    <row r="177" spans="1:6" ht="32" x14ac:dyDescent="0.2">
      <c r="A177" s="8">
        <v>2017</v>
      </c>
      <c r="B177" s="8">
        <v>28457318</v>
      </c>
      <c r="C177" s="9">
        <f>HYPERLINK(_xlfn.CONCAT("https://pubmed.ncbi.nlm.nih.gov/",B177), B177)</f>
        <v>28457318</v>
      </c>
      <c r="D177" s="10" t="s">
        <v>1001</v>
      </c>
      <c r="E177" s="8" t="s">
        <v>1002</v>
      </c>
      <c r="F177" s="8" t="str">
        <f>IF(COUNTIF('Healthy (TIAB)'!A785:A1679, B177) &gt; 0, "Yes", "No")</f>
        <v>No</v>
      </c>
    </row>
    <row r="178" spans="1:6" ht="48" x14ac:dyDescent="0.2">
      <c r="A178" s="8">
        <v>2017</v>
      </c>
      <c r="B178" s="8">
        <v>27778191</v>
      </c>
      <c r="C178" s="9">
        <f>HYPERLINK(_xlfn.CONCAT("https://pubmed.ncbi.nlm.nih.gov/",B178), B178)</f>
        <v>27778191</v>
      </c>
      <c r="D178" s="10" t="s">
        <v>1003</v>
      </c>
      <c r="E178" s="8" t="s">
        <v>853</v>
      </c>
      <c r="F178" s="8" t="str">
        <f>IF(COUNTIF('Healthy (TIAB)'!A790:A1684, B178) &gt; 0, "Yes", "No")</f>
        <v>No</v>
      </c>
    </row>
    <row r="179" spans="1:6" ht="32" x14ac:dyDescent="0.2">
      <c r="A179" s="8">
        <v>2017</v>
      </c>
      <c r="B179" s="8">
        <v>28942094</v>
      </c>
      <c r="C179" s="9">
        <f>HYPERLINK(_xlfn.CONCAT("https://pubmed.ncbi.nlm.nih.gov/",B179), B179)</f>
        <v>28942094</v>
      </c>
      <c r="D179" s="10" t="s">
        <v>1755</v>
      </c>
      <c r="E179" s="8" t="s">
        <v>1027</v>
      </c>
      <c r="F179" s="8" t="str">
        <f>IF(COUNTIF('Healthy (TIAB)'!A793:A1687, B179) &gt; 0, "Yes", "No")</f>
        <v>No</v>
      </c>
    </row>
    <row r="180" spans="1:6" ht="48" x14ac:dyDescent="0.2">
      <c r="A180" s="8">
        <v>2017</v>
      </c>
      <c r="B180" s="8">
        <v>27865182</v>
      </c>
      <c r="C180" s="9">
        <f>HYPERLINK(_xlfn.CONCAT("https://pubmed.ncbi.nlm.nih.gov/",B180), B180)</f>
        <v>27865182</v>
      </c>
      <c r="D180" s="10" t="s">
        <v>1004</v>
      </c>
      <c r="E180" s="8" t="s">
        <v>848</v>
      </c>
      <c r="F180" s="8" t="str">
        <f>IF(COUNTIF('Healthy (TIAB)'!A797:A1691, B180) &gt; 0, "Yes", "No")</f>
        <v>No</v>
      </c>
    </row>
    <row r="181" spans="1:6" ht="32" x14ac:dyDescent="0.2">
      <c r="A181" s="8">
        <v>2017</v>
      </c>
      <c r="B181" s="8">
        <v>28112528</v>
      </c>
      <c r="C181" s="9">
        <f>HYPERLINK(_xlfn.CONCAT("https://pubmed.ncbi.nlm.nih.gov/",B181), B181)</f>
        <v>28112528</v>
      </c>
      <c r="D181" s="10" t="s">
        <v>1005</v>
      </c>
      <c r="E181" s="8" t="s">
        <v>851</v>
      </c>
      <c r="F181" s="8" t="str">
        <f>IF(COUNTIF('Healthy (TIAB)'!A807:A1701, B181) &gt; 0, "Yes", "No")</f>
        <v>No</v>
      </c>
    </row>
    <row r="182" spans="1:6" ht="32" x14ac:dyDescent="0.2">
      <c r="A182" s="8">
        <v>2017</v>
      </c>
      <c r="B182" s="8">
        <v>28394002</v>
      </c>
      <c r="C182" s="9">
        <f>HYPERLINK(_xlfn.CONCAT("https://pubmed.ncbi.nlm.nih.gov/",B182), B182)</f>
        <v>28394002</v>
      </c>
      <c r="D182" s="10" t="s">
        <v>1006</v>
      </c>
      <c r="E182" s="8" t="s">
        <v>845</v>
      </c>
      <c r="F182" s="8" t="str">
        <f>IF(COUNTIF('Healthy (TIAB)'!A817:A1711, B182) &gt; 0, "Yes", "No")</f>
        <v>No</v>
      </c>
    </row>
    <row r="183" spans="1:6" ht="48" x14ac:dyDescent="0.2">
      <c r="A183" s="8">
        <v>2017</v>
      </c>
      <c r="B183" s="8">
        <v>28410617</v>
      </c>
      <c r="C183" s="9">
        <f>HYPERLINK(_xlfn.CONCAT("https://pubmed.ncbi.nlm.nih.gov/",B183), B183)</f>
        <v>28410617</v>
      </c>
      <c r="D183" s="10" t="s">
        <v>1007</v>
      </c>
      <c r="E183" s="8" t="s">
        <v>856</v>
      </c>
      <c r="F183" s="8" t="str">
        <f>IF(COUNTIF('Healthy (TIAB)'!A821:A1715, B183) &gt; 0, "Yes", "No")</f>
        <v>No</v>
      </c>
    </row>
    <row r="184" spans="1:6" ht="32" x14ac:dyDescent="0.2">
      <c r="A184" s="8">
        <v>2017</v>
      </c>
      <c r="B184" s="8">
        <v>28294174</v>
      </c>
      <c r="C184" s="9">
        <f>HYPERLINK(_xlfn.CONCAT("https://pubmed.ncbi.nlm.nih.gov/",B184), B184)</f>
        <v>28294174</v>
      </c>
      <c r="D184" s="10" t="s">
        <v>1008</v>
      </c>
      <c r="E184" s="8" t="s">
        <v>1009</v>
      </c>
      <c r="F184" s="8" t="str">
        <f>IF(COUNTIF('Healthy (TIAB)'!A824:A1718, B184) &gt; 0, "Yes", "No")</f>
        <v>No</v>
      </c>
    </row>
    <row r="185" spans="1:6" ht="48" x14ac:dyDescent="0.2">
      <c r="A185" s="8">
        <v>2017</v>
      </c>
      <c r="B185" s="8">
        <v>28488685</v>
      </c>
      <c r="C185" s="9">
        <f>HYPERLINK(_xlfn.CONCAT("https://pubmed.ncbi.nlm.nih.gov/",B185), B185)</f>
        <v>28488685</v>
      </c>
      <c r="D185" s="10" t="s">
        <v>569</v>
      </c>
      <c r="E185" s="8" t="s">
        <v>887</v>
      </c>
      <c r="F185" s="8" t="str">
        <f>IF(COUNTIF('Healthy (TIAB)'!A829:A1723, B185) &gt; 0, "Yes", "No")</f>
        <v>No</v>
      </c>
    </row>
    <row r="186" spans="1:6" ht="48" x14ac:dyDescent="0.2">
      <c r="A186" s="8">
        <v>2017</v>
      </c>
      <c r="B186" s="8">
        <v>28791297</v>
      </c>
      <c r="C186" s="9">
        <f>HYPERLINK(_xlfn.CONCAT("https://pubmed.ncbi.nlm.nih.gov/",B186), B186)</f>
        <v>28791297</v>
      </c>
      <c r="D186" s="10" t="s">
        <v>1624</v>
      </c>
      <c r="E186" s="8" t="s">
        <v>848</v>
      </c>
      <c r="F186" s="8" t="str">
        <f>IF(COUNTIF('Healthy (TIAB)'!A846:A1740, B186) &gt; 0, "Yes", "No")</f>
        <v>No</v>
      </c>
    </row>
    <row r="187" spans="1:6" ht="48" x14ac:dyDescent="0.2">
      <c r="A187" s="8">
        <v>2017</v>
      </c>
      <c r="B187" s="8">
        <v>28710178</v>
      </c>
      <c r="C187" s="9">
        <f>HYPERLINK(_xlfn.CONCAT("https://pubmed.ncbi.nlm.nih.gov/",B187), B187)</f>
        <v>28710178</v>
      </c>
      <c r="D187" s="10" t="s">
        <v>1010</v>
      </c>
      <c r="E187" s="8" t="s">
        <v>891</v>
      </c>
      <c r="F187" s="8" t="str">
        <f>IF(COUNTIF('Healthy (TIAB)'!A848:A1742, B187) &gt; 0, "Yes", "No")</f>
        <v>No</v>
      </c>
    </row>
    <row r="188" spans="1:6" ht="32" x14ac:dyDescent="0.2">
      <c r="A188" s="8">
        <v>2017</v>
      </c>
      <c r="B188" s="8">
        <v>28717113</v>
      </c>
      <c r="C188" s="9">
        <f>HYPERLINK(_xlfn.CONCAT("https://pubmed.ncbi.nlm.nih.gov/",B188), B188)</f>
        <v>28717113</v>
      </c>
      <c r="D188" s="10" t="s">
        <v>1011</v>
      </c>
      <c r="E188" s="8" t="s">
        <v>845</v>
      </c>
      <c r="F188" s="8" t="str">
        <f>IF(COUNTIF('Healthy (TIAB)'!A851:A1745, B188) &gt; 0, "Yes", "No")</f>
        <v>No</v>
      </c>
    </row>
    <row r="189" spans="1:6" ht="48" x14ac:dyDescent="0.2">
      <c r="A189" s="8">
        <v>2017</v>
      </c>
      <c r="B189" s="8">
        <v>29246960</v>
      </c>
      <c r="C189" s="9">
        <f>HYPERLINK(_xlfn.CONCAT("https://pubmed.ncbi.nlm.nih.gov/",B189), B189)</f>
        <v>29246960</v>
      </c>
      <c r="D189" s="10" t="s">
        <v>1012</v>
      </c>
      <c r="E189" s="8" t="s">
        <v>1013</v>
      </c>
      <c r="F189" s="8" t="str">
        <f>IF(COUNTIF('Healthy (TIAB)'!A856:A1750, B189) &gt; 0, "Yes", "No")</f>
        <v>No</v>
      </c>
    </row>
    <row r="190" spans="1:6" ht="32" x14ac:dyDescent="0.2">
      <c r="A190" s="8">
        <v>2017</v>
      </c>
      <c r="B190" s="8">
        <v>28379038</v>
      </c>
      <c r="C190" s="9">
        <f>HYPERLINK(_xlfn.CONCAT("https://pubmed.ncbi.nlm.nih.gov/",B190), B190)</f>
        <v>28379038</v>
      </c>
      <c r="D190" s="10" t="s">
        <v>1014</v>
      </c>
      <c r="E190" s="8" t="s">
        <v>977</v>
      </c>
      <c r="F190" s="8" t="str">
        <f>IF(COUNTIF('Healthy (TIAB)'!A865:A1759, B190) &gt; 0, "Yes", "No")</f>
        <v>No</v>
      </c>
    </row>
    <row r="191" spans="1:6" ht="32" x14ac:dyDescent="0.2">
      <c r="A191" s="8">
        <v>2017</v>
      </c>
      <c r="B191" s="8">
        <v>28863874</v>
      </c>
      <c r="C191" s="9">
        <f>HYPERLINK(_xlfn.CONCAT("https://pubmed.ncbi.nlm.nih.gov/",B191), B191)</f>
        <v>28863874</v>
      </c>
      <c r="D191" s="10" t="s">
        <v>1015</v>
      </c>
      <c r="E191" s="8" t="s">
        <v>1016</v>
      </c>
      <c r="F191" s="8" t="str">
        <f>IF(COUNTIF('Healthy (TIAB)'!A871:A1765, B191) &gt; 0, "Yes", "No")</f>
        <v>No</v>
      </c>
    </row>
    <row r="192" spans="1:6" ht="32" x14ac:dyDescent="0.2">
      <c r="A192" s="8">
        <v>2017</v>
      </c>
      <c r="B192" s="8">
        <v>28183443</v>
      </c>
      <c r="C192" s="9">
        <f>HYPERLINK(_xlfn.CONCAT("https://pubmed.ncbi.nlm.nih.gov/",B192), B192)</f>
        <v>28183443</v>
      </c>
      <c r="D192" s="10" t="s">
        <v>401</v>
      </c>
      <c r="E192" s="8" t="s">
        <v>1017</v>
      </c>
      <c r="F192" s="8" t="str">
        <f>IF(COUNTIF('Healthy (TIAB)'!A880:A1774, B192) &gt; 0, "Yes", "No")</f>
        <v>No</v>
      </c>
    </row>
    <row r="193" spans="1:6" ht="48" x14ac:dyDescent="0.2">
      <c r="A193" s="8">
        <v>2017</v>
      </c>
      <c r="B193" s="8">
        <v>28826313</v>
      </c>
      <c r="C193" s="9">
        <f>HYPERLINK(_xlfn.CONCAT("https://pubmed.ncbi.nlm.nih.gov/",B193), B193)</f>
        <v>28826313</v>
      </c>
      <c r="D193" s="10" t="s">
        <v>1018</v>
      </c>
      <c r="E193" s="8" t="s">
        <v>851</v>
      </c>
      <c r="F193" s="8" t="str">
        <f>IF(COUNTIF('Healthy (TIAB)'!A885:A1779, B193) &gt; 0, "Yes", "No")</f>
        <v>No</v>
      </c>
    </row>
    <row r="194" spans="1:6" ht="48" x14ac:dyDescent="0.2">
      <c r="A194" s="8">
        <v>2017</v>
      </c>
      <c r="B194" s="8">
        <v>27876342</v>
      </c>
      <c r="C194" s="9">
        <f>HYPERLINK(_xlfn.CONCAT("https://pubmed.ncbi.nlm.nih.gov/",B194), B194)</f>
        <v>27876342</v>
      </c>
      <c r="D194" s="10" t="s">
        <v>1019</v>
      </c>
      <c r="E194" s="8" t="s">
        <v>856</v>
      </c>
      <c r="F194" s="8" t="str">
        <f>IF(COUNTIF('Healthy (TIAB)'!A1026:A1920, B194) &gt; 0, "Yes", "No")</f>
        <v>No</v>
      </c>
    </row>
    <row r="195" spans="1:6" ht="32" x14ac:dyDescent="0.2">
      <c r="A195" s="8">
        <v>2017</v>
      </c>
      <c r="B195" s="8">
        <v>29066159</v>
      </c>
      <c r="C195" s="9">
        <f>HYPERLINK(_xlfn.CONCAT("https://pubmed.ncbi.nlm.nih.gov/",B195), B195)</f>
        <v>29066159</v>
      </c>
      <c r="D195" s="10" t="s">
        <v>1021</v>
      </c>
      <c r="E195" s="8" t="s">
        <v>856</v>
      </c>
      <c r="F195" s="8" t="str">
        <f>IF(COUNTIF('Healthy (TIAB)'!A1051:A1945, B195) &gt; 0, "Yes", "No")</f>
        <v>No</v>
      </c>
    </row>
    <row r="196" spans="1:6" ht="32" x14ac:dyDescent="0.2">
      <c r="A196" s="8">
        <v>2017</v>
      </c>
      <c r="B196" s="8">
        <v>28587203</v>
      </c>
      <c r="C196" s="9">
        <f>HYPERLINK(_xlfn.CONCAT("https://pubmed.ncbi.nlm.nih.gov/",B196), B196)</f>
        <v>28587203</v>
      </c>
      <c r="D196" s="10" t="s">
        <v>1022</v>
      </c>
      <c r="E196" s="8" t="s">
        <v>850</v>
      </c>
      <c r="F196" s="8" t="str">
        <f>IF(COUNTIF('Healthy (TIAB)'!A1053:A1947, B196) &gt; 0, "Yes", "No")</f>
        <v>No</v>
      </c>
    </row>
    <row r="197" spans="1:6" ht="32" x14ac:dyDescent="0.2">
      <c r="A197" s="8">
        <v>2017</v>
      </c>
      <c r="B197" s="8">
        <v>28541926</v>
      </c>
      <c r="C197" s="9">
        <f>HYPERLINK(_xlfn.CONCAT("https://pubmed.ncbi.nlm.nih.gov/",B197), B197)</f>
        <v>28541926</v>
      </c>
      <c r="D197" s="10" t="s">
        <v>1023</v>
      </c>
      <c r="E197" s="8" t="s">
        <v>856</v>
      </c>
      <c r="F197" s="8" t="str">
        <f>IF(COUNTIF('Healthy (TIAB)'!A1054:A1948, B197) &gt; 0, "Yes", "No")</f>
        <v>No</v>
      </c>
    </row>
    <row r="198" spans="1:6" ht="32" x14ac:dyDescent="0.2">
      <c r="A198" s="8">
        <v>2017</v>
      </c>
      <c r="B198" s="8">
        <v>29017158</v>
      </c>
      <c r="C198" s="9">
        <f>HYPERLINK(_xlfn.CONCAT("https://pubmed.ncbi.nlm.nih.gov/",B198), B198)</f>
        <v>29017158</v>
      </c>
      <c r="D198" s="10" t="s">
        <v>1024</v>
      </c>
      <c r="E198" s="8" t="s">
        <v>1025</v>
      </c>
      <c r="F198" s="8" t="str">
        <f>IF(COUNTIF('Healthy (TIAB)'!A1205:A2099, B198) &gt; 0, "Yes", "No")</f>
        <v>No</v>
      </c>
    </row>
    <row r="199" spans="1:6" ht="48" x14ac:dyDescent="0.2">
      <c r="A199" s="8">
        <v>2017</v>
      </c>
      <c r="B199" s="8">
        <v>28391875</v>
      </c>
      <c r="C199" s="9">
        <f>HYPERLINK(_xlfn.CONCAT("https://pubmed.ncbi.nlm.nih.gov/",B199), B199)</f>
        <v>28391875</v>
      </c>
      <c r="D199" s="10" t="s">
        <v>1026</v>
      </c>
      <c r="E199" s="8" t="s">
        <v>1027</v>
      </c>
      <c r="F199" s="8" t="str">
        <f>IF(COUNTIF('Healthy (TIAB)'!A1275:A2169, B199) &gt; 0, "Yes", "No")</f>
        <v>No</v>
      </c>
    </row>
    <row r="200" spans="1:6" ht="32" x14ac:dyDescent="0.2">
      <c r="A200" s="8">
        <v>2017</v>
      </c>
      <c r="B200" s="8">
        <v>28599665</v>
      </c>
      <c r="C200" s="9">
        <f>HYPERLINK(_xlfn.CONCAT("https://pubmed.ncbi.nlm.nih.gov/",B200), B200)</f>
        <v>28599665</v>
      </c>
      <c r="D200" s="10" t="s">
        <v>1028</v>
      </c>
      <c r="E200" s="8" t="s">
        <v>851</v>
      </c>
      <c r="F200" s="8" t="str">
        <f>IF(COUNTIF('Healthy (TIAB)'!A1284:A2178, B200) &gt; 0, "Yes", "No")</f>
        <v>No</v>
      </c>
    </row>
    <row r="201" spans="1:6" ht="32" x14ac:dyDescent="0.2">
      <c r="A201" s="8">
        <v>2017</v>
      </c>
      <c r="B201" s="8">
        <v>28608804</v>
      </c>
      <c r="C201" s="9">
        <f>HYPERLINK(_xlfn.CONCAT("https://pubmed.ncbi.nlm.nih.gov/",B201), B201)</f>
        <v>28608804</v>
      </c>
      <c r="D201" s="10" t="s">
        <v>655</v>
      </c>
      <c r="E201" s="8" t="s">
        <v>897</v>
      </c>
      <c r="F201" s="8" t="str">
        <f>IF(COUNTIF('Healthy (TIAB)'!A1294:A2188, B201) &gt; 0, "Yes", "No")</f>
        <v>No</v>
      </c>
    </row>
    <row r="202" spans="1:6" ht="32" x14ac:dyDescent="0.2">
      <c r="A202" s="8">
        <v>2017</v>
      </c>
      <c r="B202" s="8">
        <v>29259181</v>
      </c>
      <c r="C202" s="9">
        <f>HYPERLINK(_xlfn.CONCAT("https://pubmed.ncbi.nlm.nih.gov/",B202), B202)</f>
        <v>29259181</v>
      </c>
      <c r="D202" s="10" t="s">
        <v>1029</v>
      </c>
      <c r="E202" s="8" t="s">
        <v>966</v>
      </c>
      <c r="F202" s="8" t="str">
        <f>IF(COUNTIF('Healthy (TIAB)'!A1329:A2223, B202) &gt; 0, "Yes", "No")</f>
        <v>No</v>
      </c>
    </row>
    <row r="203" spans="1:6" ht="32" x14ac:dyDescent="0.2">
      <c r="A203" s="8">
        <v>2017</v>
      </c>
      <c r="B203" s="8">
        <v>28063515</v>
      </c>
      <c r="C203" s="9">
        <f>HYPERLINK(_xlfn.CONCAT("https://pubmed.ncbi.nlm.nih.gov/",B203), B203)</f>
        <v>28063515</v>
      </c>
      <c r="D203" s="10" t="s">
        <v>1030</v>
      </c>
      <c r="E203" s="8" t="s">
        <v>966</v>
      </c>
      <c r="F203" s="8" t="str">
        <f>IF(COUNTIF('Healthy (TIAB)'!A1338:A2232, B203) &gt; 0, "Yes", "No")</f>
        <v>No</v>
      </c>
    </row>
    <row r="204" spans="1:6" ht="32" x14ac:dyDescent="0.2">
      <c r="A204" s="8">
        <v>2017</v>
      </c>
      <c r="B204" s="8">
        <v>26611718</v>
      </c>
      <c r="C204" s="9">
        <f>HYPERLINK(_xlfn.CONCAT("https://pubmed.ncbi.nlm.nih.gov/",B204), B204)</f>
        <v>26611718</v>
      </c>
      <c r="D204" s="10" t="s">
        <v>1031</v>
      </c>
      <c r="E204" s="8" t="s">
        <v>845</v>
      </c>
      <c r="F204" s="8" t="str">
        <f>IF(COUNTIF('Healthy (TIAB)'!A1434:A2328, B204) &gt; 0, "Yes", "No")</f>
        <v>No</v>
      </c>
    </row>
    <row r="205" spans="1:6" ht="48" x14ac:dyDescent="0.2">
      <c r="A205" s="8">
        <v>2017</v>
      </c>
      <c r="B205" s="8">
        <v>29061183</v>
      </c>
      <c r="C205" s="9">
        <f>HYPERLINK(_xlfn.CONCAT("https://pubmed.ncbi.nlm.nih.gov/",B205), B205)</f>
        <v>29061183</v>
      </c>
      <c r="D205" s="10" t="s">
        <v>1033</v>
      </c>
      <c r="E205" s="8" t="s">
        <v>1034</v>
      </c>
      <c r="F205" s="8" t="str">
        <f>IF(COUNTIF('Healthy (TIAB)'!A1478:A2372, B205) &gt; 0, "Yes", "No")</f>
        <v>No</v>
      </c>
    </row>
    <row r="206" spans="1:6" ht="32" x14ac:dyDescent="0.2">
      <c r="A206" s="8">
        <v>2017</v>
      </c>
      <c r="B206" s="8">
        <v>29034644</v>
      </c>
      <c r="C206" s="9">
        <f>HYPERLINK(_xlfn.CONCAT("https://pubmed.ncbi.nlm.nih.gov/",B206), B206)</f>
        <v>29034644</v>
      </c>
      <c r="D206" s="10" t="s">
        <v>1035</v>
      </c>
      <c r="E206" s="8" t="s">
        <v>851</v>
      </c>
      <c r="F206" s="8" t="str">
        <f>IF(COUNTIF('Healthy (TIAB)'!A1482:A2376, B206) &gt; 0, "Yes", "No")</f>
        <v>No</v>
      </c>
    </row>
    <row r="207" spans="1:6" ht="64" x14ac:dyDescent="0.2">
      <c r="A207" s="8">
        <v>2017</v>
      </c>
      <c r="B207" s="8">
        <v>27913872</v>
      </c>
      <c r="C207" s="9">
        <f>HYPERLINK(_xlfn.CONCAT("https://pubmed.ncbi.nlm.nih.gov/",B207), B207)</f>
        <v>27913872</v>
      </c>
      <c r="D207" s="10" t="s">
        <v>1036</v>
      </c>
      <c r="E207" s="8" t="s">
        <v>853</v>
      </c>
      <c r="F207" s="8" t="str">
        <f>IF(COUNTIF('Healthy (TIAB)'!A1489:A2383, B207) &gt; 0, "Yes", "No")</f>
        <v>No</v>
      </c>
    </row>
    <row r="208" spans="1:6" ht="32" x14ac:dyDescent="0.2">
      <c r="A208" s="8">
        <v>2017</v>
      </c>
      <c r="B208" s="8">
        <v>28511427</v>
      </c>
      <c r="C208" s="9">
        <f>HYPERLINK(_xlfn.CONCAT("https://pubmed.ncbi.nlm.nih.gov/",B208), B208)</f>
        <v>28511427</v>
      </c>
      <c r="D208" s="10" t="s">
        <v>1686</v>
      </c>
      <c r="E208" s="8" t="s">
        <v>891</v>
      </c>
      <c r="F208" s="8" t="str">
        <f>IF(COUNTIF('Healthy (TIAB)'!A1490:A2384, B208) &gt; 0, "Yes", "No")</f>
        <v>No</v>
      </c>
    </row>
    <row r="209" spans="1:6" ht="48" x14ac:dyDescent="0.2">
      <c r="A209" s="8">
        <v>2017</v>
      </c>
      <c r="B209" s="8">
        <v>28434760</v>
      </c>
      <c r="C209" s="9">
        <f>HYPERLINK(_xlfn.CONCAT("https://pubmed.ncbi.nlm.nih.gov/",B209), B209)</f>
        <v>28434760</v>
      </c>
      <c r="D209" s="10" t="s">
        <v>1037</v>
      </c>
      <c r="E209" s="8" t="s">
        <v>845</v>
      </c>
      <c r="F209" s="8" t="str">
        <f>IF(COUNTIF('Healthy (TIAB)'!A1497:A2391, B209) &gt; 0, "Yes", "No")</f>
        <v>No</v>
      </c>
    </row>
    <row r="210" spans="1:6" ht="48" x14ac:dyDescent="0.2">
      <c r="A210" s="8">
        <v>2017</v>
      </c>
      <c r="B210" s="8">
        <v>29415837</v>
      </c>
      <c r="C210" s="9">
        <f>HYPERLINK(_xlfn.CONCAT("https://pubmed.ncbi.nlm.nih.gov/",B210), B210)</f>
        <v>29415837</v>
      </c>
      <c r="D210" s="10" t="s">
        <v>1820</v>
      </c>
      <c r="E210" s="8" t="s">
        <v>851</v>
      </c>
      <c r="F210" s="8" t="str">
        <f>IF(COUNTIF('Healthy (TIAB)'!A1498:A2392, B210) &gt; 0, "Yes", "No")</f>
        <v>No</v>
      </c>
    </row>
    <row r="211" spans="1:6" ht="48" x14ac:dyDescent="0.2">
      <c r="A211" s="8">
        <v>2017</v>
      </c>
      <c r="B211" s="8">
        <v>28846009</v>
      </c>
      <c r="C211" s="9">
        <f>HYPERLINK(_xlfn.CONCAT("https://pubmed.ncbi.nlm.nih.gov/",B211), B211)</f>
        <v>28846009</v>
      </c>
      <c r="D211" s="10" t="s">
        <v>1038</v>
      </c>
      <c r="E211" s="8" t="s">
        <v>845</v>
      </c>
      <c r="F211" s="8" t="str">
        <f>IF(COUNTIF('Healthy (TIAB)'!A1527:A2421, B211) &gt; 0, "Yes", "No")</f>
        <v>No</v>
      </c>
    </row>
    <row r="212" spans="1:6" ht="32" x14ac:dyDescent="0.2">
      <c r="A212" s="8">
        <v>2017</v>
      </c>
      <c r="B212" s="8">
        <v>28282585</v>
      </c>
      <c r="C212" s="9">
        <f>HYPERLINK(_xlfn.CONCAT("https://pubmed.ncbi.nlm.nih.gov/",B212), B212)</f>
        <v>28282585</v>
      </c>
      <c r="D212" s="10" t="s">
        <v>1039</v>
      </c>
      <c r="E212" s="8" t="s">
        <v>887</v>
      </c>
      <c r="F212" s="8" t="str">
        <f>IF(COUNTIF('Healthy (TIAB)'!A1541:A2435, B212) &gt; 0, "Yes", "No")</f>
        <v>No</v>
      </c>
    </row>
    <row r="213" spans="1:6" ht="32" x14ac:dyDescent="0.2">
      <c r="A213" s="8">
        <v>2017</v>
      </c>
      <c r="B213" s="8">
        <v>29113108</v>
      </c>
      <c r="C213" s="9">
        <f>HYPERLINK(_xlfn.CONCAT("https://pubmed.ncbi.nlm.nih.gov/",B213), B213)</f>
        <v>29113108</v>
      </c>
      <c r="D213" s="10" t="s">
        <v>1040</v>
      </c>
      <c r="E213" s="8" t="s">
        <v>887</v>
      </c>
      <c r="F213" s="8" t="str">
        <f>IF(COUNTIF('Healthy (TIAB)'!A1554:A2448, B213) &gt; 0, "Yes", "No")</f>
        <v>No</v>
      </c>
    </row>
    <row r="214" spans="1:6" ht="48" x14ac:dyDescent="0.2">
      <c r="A214" s="8">
        <v>2017</v>
      </c>
      <c r="B214" s="8">
        <v>28578704</v>
      </c>
      <c r="C214" s="9">
        <f>HYPERLINK(_xlfn.CONCAT("https://pubmed.ncbi.nlm.nih.gov/",B214), B214)</f>
        <v>28578704</v>
      </c>
      <c r="D214" s="10" t="s">
        <v>1823</v>
      </c>
      <c r="E214" s="8" t="s">
        <v>887</v>
      </c>
      <c r="F214" s="8" t="str">
        <f>IF(COUNTIF('Healthy (TIAB)'!A1559:A2453, B214) &gt; 0, "Yes", "No")</f>
        <v>No</v>
      </c>
    </row>
    <row r="215" spans="1:6" ht="48" x14ac:dyDescent="0.2">
      <c r="A215" s="8">
        <v>2017</v>
      </c>
      <c r="B215" s="8">
        <v>27619403</v>
      </c>
      <c r="C215" s="9">
        <f>HYPERLINK(_xlfn.CONCAT("https://pubmed.ncbi.nlm.nih.gov/",B215), B215)</f>
        <v>27619403</v>
      </c>
      <c r="D215" s="10" t="s">
        <v>1041</v>
      </c>
      <c r="E215" s="8" t="s">
        <v>845</v>
      </c>
      <c r="F215" s="8" t="str">
        <f>IF(COUNTIF('Healthy (TIAB)'!A1581:A2475, B215) &gt; 0, "Yes", "No")</f>
        <v>No</v>
      </c>
    </row>
    <row r="216" spans="1:6" ht="48" x14ac:dyDescent="0.2">
      <c r="A216" s="8">
        <v>2017</v>
      </c>
      <c r="B216" s="8">
        <v>28110812</v>
      </c>
      <c r="C216" s="9">
        <f>HYPERLINK(_xlfn.CONCAT("https://pubmed.ncbi.nlm.nih.gov/",B216), B216)</f>
        <v>28110812</v>
      </c>
      <c r="D216" s="10" t="s">
        <v>1042</v>
      </c>
      <c r="E216" s="8" t="s">
        <v>893</v>
      </c>
      <c r="F216" s="8" t="str">
        <f>IF(COUNTIF('Healthy (TIAB)'!A1593:A2487, B216) &gt; 0, "Yes", "No")</f>
        <v>No</v>
      </c>
    </row>
    <row r="217" spans="1:6" ht="32" x14ac:dyDescent="0.2">
      <c r="A217" s="8">
        <v>2017</v>
      </c>
      <c r="B217" s="8">
        <v>29173690</v>
      </c>
      <c r="C217" s="9">
        <f>HYPERLINK(_xlfn.CONCAT("https://pubmed.ncbi.nlm.nih.gov/",B217), B217)</f>
        <v>29173690</v>
      </c>
      <c r="D217" s="10" t="s">
        <v>1043</v>
      </c>
      <c r="E217" s="8" t="s">
        <v>845</v>
      </c>
      <c r="F217" s="8" t="str">
        <f>IF(COUNTIF('Healthy (TIAB)'!A1609:A2503, B217) &gt; 0, "Yes", "No")</f>
        <v>No</v>
      </c>
    </row>
    <row r="218" spans="1:6" ht="32" x14ac:dyDescent="0.2">
      <c r="A218" s="8">
        <v>2017</v>
      </c>
      <c r="B218" s="8">
        <v>27838194</v>
      </c>
      <c r="C218" s="9">
        <f>HYPERLINK(_xlfn.CONCAT("https://pubmed.ncbi.nlm.nih.gov/",B218), B218)</f>
        <v>27838194</v>
      </c>
      <c r="D218" s="10" t="s">
        <v>1044</v>
      </c>
      <c r="E218" s="8" t="s">
        <v>845</v>
      </c>
      <c r="F218" s="8" t="str">
        <f>IF(COUNTIF('Healthy (TIAB)'!A1620:A2514, B218) &gt; 0, "Yes", "No")</f>
        <v>No</v>
      </c>
    </row>
    <row r="219" spans="1:6" ht="32" x14ac:dyDescent="0.2">
      <c r="A219" s="8">
        <v>2017</v>
      </c>
      <c r="B219" s="8">
        <v>28410668</v>
      </c>
      <c r="C219" s="9">
        <f>HYPERLINK(_xlfn.CONCAT("https://pubmed.ncbi.nlm.nih.gov/",B219), B219)</f>
        <v>28410668</v>
      </c>
      <c r="D219" s="10" t="s">
        <v>1847</v>
      </c>
      <c r="E219" s="8" t="s">
        <v>856</v>
      </c>
      <c r="F219" s="8" t="str">
        <f>IF(COUNTIF('Healthy (TIAB)'!A1655:A2549, B219) &gt; 0, "Yes", "No")</f>
        <v>No</v>
      </c>
    </row>
    <row r="220" spans="1:6" ht="48" x14ac:dyDescent="0.2">
      <c r="A220" s="8">
        <v>2017</v>
      </c>
      <c r="B220" s="8">
        <v>27600795</v>
      </c>
      <c r="C220" s="9">
        <f>HYPERLINK(_xlfn.CONCAT("https://pubmed.ncbi.nlm.nih.gov/",B220), B220)</f>
        <v>27600795</v>
      </c>
      <c r="D220" s="10" t="s">
        <v>1045</v>
      </c>
      <c r="E220" s="8" t="s">
        <v>1025</v>
      </c>
      <c r="F220" s="8" t="str">
        <f>IF(COUNTIF('Healthy (TIAB)'!A1661:A2555, B220) &gt; 0, "Yes", "No")</f>
        <v>No</v>
      </c>
    </row>
    <row r="221" spans="1:6" ht="32" x14ac:dyDescent="0.2">
      <c r="A221" s="8">
        <v>2017</v>
      </c>
      <c r="B221" s="8">
        <v>28562117</v>
      </c>
      <c r="C221" s="9">
        <f>HYPERLINK(_xlfn.CONCAT("https://pubmed.ncbi.nlm.nih.gov/",B221), B221)</f>
        <v>28562117</v>
      </c>
      <c r="D221" s="10" t="s">
        <v>570</v>
      </c>
      <c r="E221" s="8" t="s">
        <v>869</v>
      </c>
      <c r="F221" s="8" t="str">
        <f>IF(COUNTIF('Healthy (TIAB)'!A1718:A2612, B221) &gt; 0, "Yes", "No")</f>
        <v>No</v>
      </c>
    </row>
    <row r="222" spans="1:6" ht="32" x14ac:dyDescent="0.2">
      <c r="A222" s="8">
        <v>2016</v>
      </c>
      <c r="B222" s="8">
        <v>27121596</v>
      </c>
      <c r="C222" s="9">
        <f>HYPERLINK(_xlfn.CONCAT("https://pubmed.ncbi.nlm.nih.gov/",B222), B222)</f>
        <v>27121596</v>
      </c>
      <c r="D222" s="10" t="s">
        <v>618</v>
      </c>
      <c r="E222" s="8" t="s">
        <v>891</v>
      </c>
      <c r="F222" s="8" t="str">
        <f>IF(COUNTIF('Healthy (TIAB)'!A704:A1598, B222) &gt; 0, "Yes", "No")</f>
        <v>No</v>
      </c>
    </row>
    <row r="223" spans="1:6" ht="32" x14ac:dyDescent="0.2">
      <c r="A223" s="8">
        <v>2016</v>
      </c>
      <c r="B223" s="8">
        <v>27977757</v>
      </c>
      <c r="C223" s="9">
        <f>HYPERLINK(_xlfn.CONCAT("https://pubmed.ncbi.nlm.nih.gov/",B223), B223)</f>
        <v>27977757</v>
      </c>
      <c r="D223" s="10" t="s">
        <v>1047</v>
      </c>
      <c r="E223" s="8" t="s">
        <v>848</v>
      </c>
      <c r="F223" s="8" t="str">
        <f>IF(COUNTIF('Healthy (TIAB)'!A727:A1621, B223) &gt; 0, "Yes", "No")</f>
        <v>No</v>
      </c>
    </row>
    <row r="224" spans="1:6" ht="16" x14ac:dyDescent="0.2">
      <c r="A224" s="8">
        <v>2016</v>
      </c>
      <c r="B224" s="8">
        <v>27701428</v>
      </c>
      <c r="C224" s="9">
        <f>HYPERLINK(_xlfn.CONCAT("https://pubmed.ncbi.nlm.nih.gov/",B224), B224)</f>
        <v>27701428</v>
      </c>
      <c r="D224" s="10" t="s">
        <v>1048</v>
      </c>
      <c r="E224" s="8" t="s">
        <v>1034</v>
      </c>
      <c r="F224" s="8" t="str">
        <f>IF(COUNTIF('Healthy (TIAB)'!A736:A1630, B224) &gt; 0, "Yes", "No")</f>
        <v>No</v>
      </c>
    </row>
    <row r="225" spans="1:6" ht="32" x14ac:dyDescent="0.2">
      <c r="A225" s="8">
        <v>2016</v>
      </c>
      <c r="B225" s="8">
        <v>26754658</v>
      </c>
      <c r="C225" s="9">
        <f>HYPERLINK(_xlfn.CONCAT("https://pubmed.ncbi.nlm.nih.gov/",B225), B225)</f>
        <v>26754658</v>
      </c>
      <c r="D225" s="10" t="s">
        <v>1049</v>
      </c>
      <c r="E225" s="8" t="s">
        <v>899</v>
      </c>
      <c r="F225" s="8" t="str">
        <f>IF(COUNTIF('Healthy (TIAB)'!A747:A1641, B225) &gt; 0, "Yes", "No")</f>
        <v>No</v>
      </c>
    </row>
    <row r="226" spans="1:6" ht="48" x14ac:dyDescent="0.2">
      <c r="A226" s="8">
        <v>2016</v>
      </c>
      <c r="B226" s="8">
        <v>26667367</v>
      </c>
      <c r="C226" s="9">
        <f>HYPERLINK(_xlfn.CONCAT("https://pubmed.ncbi.nlm.nih.gov/",B226), B226)</f>
        <v>26667367</v>
      </c>
      <c r="D226" s="10" t="s">
        <v>1050</v>
      </c>
      <c r="E226" s="8" t="s">
        <v>853</v>
      </c>
      <c r="F226" s="8" t="str">
        <f>IF(COUNTIF('Healthy (TIAB)'!A749:A1643, B226) &gt; 0, "Yes", "No")</f>
        <v>No</v>
      </c>
    </row>
    <row r="227" spans="1:6" ht="48" x14ac:dyDescent="0.2">
      <c r="A227" s="8">
        <v>2016</v>
      </c>
      <c r="B227" s="8">
        <v>26807502</v>
      </c>
      <c r="C227" s="9">
        <f>HYPERLINK(_xlfn.CONCAT("https://pubmed.ncbi.nlm.nih.gov/",B227), B227)</f>
        <v>26807502</v>
      </c>
      <c r="D227" s="10" t="s">
        <v>1051</v>
      </c>
      <c r="E227" s="8" t="s">
        <v>853</v>
      </c>
      <c r="F227" s="8" t="str">
        <f>IF(COUNTIF('Healthy (TIAB)'!A754:A1648, B227) &gt; 0, "Yes", "No")</f>
        <v>No</v>
      </c>
    </row>
    <row r="228" spans="1:6" ht="32" x14ac:dyDescent="0.2">
      <c r="A228" s="8">
        <v>2016</v>
      </c>
      <c r="B228" s="8">
        <v>27015634</v>
      </c>
      <c r="C228" s="9">
        <f>HYPERLINK(_xlfn.CONCAT("https://pubmed.ncbi.nlm.nih.gov/",B228), B228)</f>
        <v>27015634</v>
      </c>
      <c r="D228" s="10" t="s">
        <v>1052</v>
      </c>
      <c r="E228" s="8" t="s">
        <v>853</v>
      </c>
      <c r="F228" s="8" t="str">
        <f>IF(COUNTIF('Healthy (TIAB)'!A759:A1653, B228) &gt; 0, "Yes", "No")</f>
        <v>No</v>
      </c>
    </row>
    <row r="229" spans="1:6" ht="48" x14ac:dyDescent="0.2">
      <c r="A229" s="8">
        <v>2016</v>
      </c>
      <c r="B229" s="8">
        <v>27281302</v>
      </c>
      <c r="C229" s="9">
        <f>HYPERLINK(_xlfn.CONCAT("https://pubmed.ncbi.nlm.nih.gov/",B229), B229)</f>
        <v>27281302</v>
      </c>
      <c r="D229" s="10" t="s">
        <v>169</v>
      </c>
      <c r="E229" s="8" t="s">
        <v>1025</v>
      </c>
      <c r="F229" s="8" t="str">
        <f>IF(COUNTIF('Healthy (TIAB)'!A765:A1659, B229) &gt; 0, "Yes", "No")</f>
        <v>No</v>
      </c>
    </row>
    <row r="230" spans="1:6" ht="32" x14ac:dyDescent="0.2">
      <c r="A230" s="8">
        <v>2016</v>
      </c>
      <c r="B230" s="8">
        <v>26047766</v>
      </c>
      <c r="C230" s="9">
        <f>HYPERLINK(_xlfn.CONCAT("https://pubmed.ncbi.nlm.nih.gov/",B230), B230)</f>
        <v>26047766</v>
      </c>
      <c r="D230" s="10" t="s">
        <v>1053</v>
      </c>
      <c r="E230" s="8" t="s">
        <v>853</v>
      </c>
      <c r="F230" s="8" t="str">
        <f>IF(COUNTIF('Healthy (TIAB)'!A767:A1661, B230) &gt; 0, "Yes", "No")</f>
        <v>No</v>
      </c>
    </row>
    <row r="231" spans="1:6" ht="32" x14ac:dyDescent="0.2">
      <c r="A231" s="8">
        <v>2016</v>
      </c>
      <c r="B231" s="8">
        <v>27482256</v>
      </c>
      <c r="C231" s="9">
        <f>HYPERLINK(_xlfn.CONCAT("https://pubmed.ncbi.nlm.nih.gov/",B231), B231)</f>
        <v>27482256</v>
      </c>
      <c r="D231" s="10" t="s">
        <v>1054</v>
      </c>
      <c r="E231" s="8" t="s">
        <v>848</v>
      </c>
      <c r="F231" s="8" t="str">
        <f>IF(COUNTIF('Healthy (TIAB)'!A775:A1669, B231) &gt; 0, "Yes", "No")</f>
        <v>No</v>
      </c>
    </row>
    <row r="232" spans="1:6" ht="80" x14ac:dyDescent="0.2">
      <c r="A232" s="8">
        <v>2016</v>
      </c>
      <c r="B232" s="8">
        <v>27565734</v>
      </c>
      <c r="C232" s="9">
        <f>HYPERLINK(_xlfn.CONCAT("https://pubmed.ncbi.nlm.nih.gov/",B232), B232)</f>
        <v>27565734</v>
      </c>
      <c r="D232" s="10" t="s">
        <v>1055</v>
      </c>
      <c r="E232" s="8" t="s">
        <v>853</v>
      </c>
      <c r="F232" s="8" t="str">
        <f>IF(COUNTIF('Healthy (TIAB)'!A782:A1676, B232) &gt; 0, "Yes", "No")</f>
        <v>No</v>
      </c>
    </row>
    <row r="233" spans="1:6" ht="32" x14ac:dyDescent="0.2">
      <c r="A233" s="8">
        <v>2016</v>
      </c>
      <c r="B233" s="8">
        <v>27614801</v>
      </c>
      <c r="C233" s="9">
        <f>HYPERLINK(_xlfn.CONCAT("https://pubmed.ncbi.nlm.nih.gov/",B233), B233)</f>
        <v>27614801</v>
      </c>
      <c r="D233" s="10" t="s">
        <v>1056</v>
      </c>
      <c r="E233" s="8" t="s">
        <v>851</v>
      </c>
      <c r="F233" s="8" t="str">
        <f>IF(COUNTIF('Healthy (TIAB)'!A787:A1681, B233) &gt; 0, "Yes", "No")</f>
        <v>No</v>
      </c>
    </row>
    <row r="234" spans="1:6" ht="32" x14ac:dyDescent="0.2">
      <c r="A234" s="8">
        <v>2016</v>
      </c>
      <c r="B234" s="8">
        <v>27919362</v>
      </c>
      <c r="C234" s="9">
        <f>HYPERLINK(_xlfn.CONCAT("https://pubmed.ncbi.nlm.nih.gov/",B234), B234)</f>
        <v>27919362</v>
      </c>
      <c r="D234" s="10" t="s">
        <v>1756</v>
      </c>
      <c r="E234" s="8" t="s">
        <v>845</v>
      </c>
      <c r="F234" s="8" t="str">
        <f>IF(COUNTIF('Healthy (TIAB)'!A795:A1689, B234) &gt; 0, "Yes", "No")</f>
        <v>No</v>
      </c>
    </row>
    <row r="235" spans="1:6" ht="32" x14ac:dyDescent="0.2">
      <c r="A235" s="8">
        <v>2016</v>
      </c>
      <c r="B235" s="8">
        <v>28032064</v>
      </c>
      <c r="C235" s="9">
        <f>HYPERLINK(_xlfn.CONCAT("https://pubmed.ncbi.nlm.nih.gov/",B235), B235)</f>
        <v>28032064</v>
      </c>
      <c r="D235" s="10" t="s">
        <v>1057</v>
      </c>
      <c r="E235" s="8" t="s">
        <v>966</v>
      </c>
      <c r="F235" s="8" t="str">
        <f>IF(COUNTIF('Healthy (TIAB)'!A800:A1694, B235) &gt; 0, "Yes", "No")</f>
        <v>No</v>
      </c>
    </row>
    <row r="236" spans="1:6" ht="32" x14ac:dyDescent="0.2">
      <c r="A236" s="8">
        <v>2016</v>
      </c>
      <c r="B236" s="8">
        <v>26757835</v>
      </c>
      <c r="C236" s="9">
        <f>HYPERLINK(_xlfn.CONCAT("https://pubmed.ncbi.nlm.nih.gov/",B236), B236)</f>
        <v>26757835</v>
      </c>
      <c r="D236" s="10" t="s">
        <v>1058</v>
      </c>
      <c r="E236" s="8" t="s">
        <v>887</v>
      </c>
      <c r="F236" s="8" t="str">
        <f>IF(COUNTIF('Healthy (TIAB)'!A830:A1724, B236) &gt; 0, "Yes", "No")</f>
        <v>No</v>
      </c>
    </row>
    <row r="237" spans="1:6" ht="32" x14ac:dyDescent="0.2">
      <c r="A237" s="8">
        <v>2016</v>
      </c>
      <c r="B237" s="8">
        <v>27482002</v>
      </c>
      <c r="C237" s="9">
        <f>HYPERLINK(_xlfn.CONCAT("https://pubmed.ncbi.nlm.nih.gov/",B237), B237)</f>
        <v>27482002</v>
      </c>
      <c r="D237" s="10" t="s">
        <v>1765</v>
      </c>
      <c r="E237" s="8" t="s">
        <v>853</v>
      </c>
      <c r="F237" s="8" t="str">
        <f>IF(COUNTIF('Healthy (TIAB)'!A900:A1794, B237) &gt; 0, "Yes", "No")</f>
        <v>No</v>
      </c>
    </row>
    <row r="238" spans="1:6" ht="32" x14ac:dyDescent="0.2">
      <c r="A238" s="8">
        <v>2016</v>
      </c>
      <c r="B238" s="8">
        <v>27658130</v>
      </c>
      <c r="C238" s="9">
        <f>HYPERLINK(_xlfn.CONCAT("https://pubmed.ncbi.nlm.nih.gov/",B238), B238)</f>
        <v>27658130</v>
      </c>
      <c r="D238" s="10" t="s">
        <v>1059</v>
      </c>
      <c r="E238" s="8" t="s">
        <v>1002</v>
      </c>
      <c r="F238" s="8" t="str">
        <f>IF(COUNTIF('Healthy (TIAB)'!A1013:A1907, B238) &gt; 0, "Yes", "No")</f>
        <v>No</v>
      </c>
    </row>
    <row r="239" spans="1:6" ht="32" x14ac:dyDescent="0.2">
      <c r="A239" s="8">
        <v>2016</v>
      </c>
      <c r="B239" s="8">
        <v>27448155</v>
      </c>
      <c r="C239" s="9">
        <f>HYPERLINK(_xlfn.CONCAT("https://pubmed.ncbi.nlm.nih.gov/",B239), B239)</f>
        <v>27448155</v>
      </c>
      <c r="D239" s="10" t="s">
        <v>567</v>
      </c>
      <c r="E239" s="8" t="s">
        <v>966</v>
      </c>
      <c r="F239" s="8" t="str">
        <f>IF(COUNTIF('Healthy (TIAB)'!A1018:A1912, B239) &gt; 0, "Yes", "No")</f>
        <v>No</v>
      </c>
    </row>
    <row r="240" spans="1:6" ht="32" x14ac:dyDescent="0.2">
      <c r="A240" s="8">
        <v>2016</v>
      </c>
      <c r="B240" s="8">
        <v>27490922</v>
      </c>
      <c r="C240" s="9">
        <f>HYPERLINK(_xlfn.CONCAT("https://pubmed.ncbi.nlm.nih.gov/",B240), B240)</f>
        <v>27490922</v>
      </c>
      <c r="D240" s="10" t="s">
        <v>1060</v>
      </c>
      <c r="E240" s="8" t="s">
        <v>850</v>
      </c>
      <c r="F240" s="8" t="str">
        <f>IF(COUNTIF('Healthy (TIAB)'!A1060:A1954, B240) &gt; 0, "Yes", "No")</f>
        <v>No</v>
      </c>
    </row>
    <row r="241" spans="1:6" ht="32" x14ac:dyDescent="0.2">
      <c r="A241" s="8">
        <v>2016</v>
      </c>
      <c r="B241" s="8">
        <v>27463412</v>
      </c>
      <c r="C241" s="9">
        <f>HYPERLINK(_xlfn.CONCAT("https://pubmed.ncbi.nlm.nih.gov/",B241), B241)</f>
        <v>27463412</v>
      </c>
      <c r="D241" s="10" t="s">
        <v>170</v>
      </c>
      <c r="E241" s="8" t="s">
        <v>848</v>
      </c>
      <c r="F241" s="8" t="str">
        <f>IF(COUNTIF('Healthy (TIAB)'!A1162:A2056, B241) &gt; 0, "Yes", "No")</f>
        <v>No</v>
      </c>
    </row>
    <row r="242" spans="1:6" ht="48" x14ac:dyDescent="0.2">
      <c r="A242" s="8">
        <v>2016</v>
      </c>
      <c r="B242" s="8">
        <v>27187447</v>
      </c>
      <c r="C242" s="9">
        <f>HYPERLINK(_xlfn.CONCAT("https://pubmed.ncbi.nlm.nih.gov/",B242), B242)</f>
        <v>27187447</v>
      </c>
      <c r="D242" s="10" t="s">
        <v>1061</v>
      </c>
      <c r="E242" s="8" t="s">
        <v>1025</v>
      </c>
      <c r="F242" s="8" t="str">
        <f>IF(COUNTIF('Healthy (TIAB)'!A1188:A2082, B242) &gt; 0, "Yes", "No")</f>
        <v>No</v>
      </c>
    </row>
    <row r="243" spans="1:6" ht="32" x14ac:dyDescent="0.2">
      <c r="A243" s="8">
        <v>2016</v>
      </c>
      <c r="B243" s="8">
        <v>27632909</v>
      </c>
      <c r="C243" s="9">
        <f>HYPERLINK(_xlfn.CONCAT("https://pubmed.ncbi.nlm.nih.gov/",B243), B243)</f>
        <v>27632909</v>
      </c>
      <c r="D243" s="10" t="s">
        <v>1062</v>
      </c>
      <c r="E243" s="8" t="s">
        <v>899</v>
      </c>
      <c r="F243" s="8" t="str">
        <f>IF(COUNTIF('Healthy (TIAB)'!A1203:A2097, B243) &gt; 0, "Yes", "No")</f>
        <v>No</v>
      </c>
    </row>
    <row r="244" spans="1:6" ht="32" x14ac:dyDescent="0.2">
      <c r="A244" s="8">
        <v>2016</v>
      </c>
      <c r="B244" s="8">
        <v>27117144</v>
      </c>
      <c r="C244" s="9">
        <f>HYPERLINK(_xlfn.CONCAT("https://pubmed.ncbi.nlm.nih.gov/",B244), B244)</f>
        <v>27117144</v>
      </c>
      <c r="D244" s="10" t="s">
        <v>1063</v>
      </c>
      <c r="E244" s="8" t="s">
        <v>853</v>
      </c>
      <c r="F244" s="8" t="str">
        <f>IF(COUNTIF('Healthy (TIAB)'!A1206:A2100, B244) &gt; 0, "Yes", "No")</f>
        <v>No</v>
      </c>
    </row>
    <row r="245" spans="1:6" ht="32" x14ac:dyDescent="0.2">
      <c r="A245" s="8">
        <v>2016</v>
      </c>
      <c r="B245" s="8">
        <v>27903997</v>
      </c>
      <c r="C245" s="9">
        <f>HYPERLINK(_xlfn.CONCAT("https://pubmed.ncbi.nlm.nih.gov/",B245), B245)</f>
        <v>27903997</v>
      </c>
      <c r="D245" s="10" t="s">
        <v>1064</v>
      </c>
      <c r="E245" s="8" t="s">
        <v>853</v>
      </c>
      <c r="F245" s="8" t="str">
        <f>IF(COUNTIF('Healthy (TIAB)'!A1207:A2101, B245) &gt; 0, "Yes", "No")</f>
        <v>No</v>
      </c>
    </row>
    <row r="246" spans="1:6" ht="48" x14ac:dyDescent="0.2">
      <c r="A246" s="8">
        <v>2016</v>
      </c>
      <c r="B246" s="8">
        <v>27305954</v>
      </c>
      <c r="C246" s="9">
        <f>HYPERLINK(_xlfn.CONCAT("https://pubmed.ncbi.nlm.nih.gov/",B246), B246)</f>
        <v>27305954</v>
      </c>
      <c r="D246" s="10" t="s">
        <v>1065</v>
      </c>
      <c r="E246" s="8" t="s">
        <v>858</v>
      </c>
      <c r="F246" s="8" t="str">
        <f>IF(COUNTIF('Healthy (TIAB)'!A1220:A2114, B246) &gt; 0, "Yes", "No")</f>
        <v>No</v>
      </c>
    </row>
    <row r="247" spans="1:6" ht="48" x14ac:dyDescent="0.2">
      <c r="A247" s="8">
        <v>2016</v>
      </c>
      <c r="B247" s="8">
        <v>26829184</v>
      </c>
      <c r="C247" s="9">
        <f>HYPERLINK(_xlfn.CONCAT("https://pubmed.ncbi.nlm.nih.gov/",B247), B247)</f>
        <v>26829184</v>
      </c>
      <c r="D247" s="10" t="s">
        <v>1794</v>
      </c>
      <c r="E247" s="8" t="s">
        <v>851</v>
      </c>
      <c r="F247" s="8" t="str">
        <f>IF(COUNTIF('Healthy (TIAB)'!A1221:A2115, B247) &gt; 0, "Yes", "No")</f>
        <v>No</v>
      </c>
    </row>
    <row r="248" spans="1:6" ht="48" x14ac:dyDescent="0.2">
      <c r="A248" s="8">
        <v>2016</v>
      </c>
      <c r="B248" s="8">
        <v>27374222</v>
      </c>
      <c r="C248" s="9">
        <f>HYPERLINK(_xlfn.CONCAT("https://pubmed.ncbi.nlm.nih.gov/",B248), B248)</f>
        <v>27374222</v>
      </c>
      <c r="D248" s="10" t="s">
        <v>1066</v>
      </c>
      <c r="E248" s="8" t="s">
        <v>1034</v>
      </c>
      <c r="F248" s="8" t="str">
        <f>IF(COUNTIF('Healthy (TIAB)'!A1232:A2126, B248) &gt; 0, "Yes", "No")</f>
        <v>No</v>
      </c>
    </row>
    <row r="249" spans="1:6" ht="32" x14ac:dyDescent="0.2">
      <c r="A249" s="8">
        <v>2016</v>
      </c>
      <c r="B249" s="8">
        <v>27843961</v>
      </c>
      <c r="C249" s="9">
        <f>HYPERLINK(_xlfn.CONCAT("https://pubmed.ncbi.nlm.nih.gov/",B249), B249)</f>
        <v>27843961</v>
      </c>
      <c r="D249" s="10" t="s">
        <v>1067</v>
      </c>
      <c r="E249" s="8" t="s">
        <v>853</v>
      </c>
      <c r="F249" s="8" t="str">
        <f>IF(COUNTIF('Healthy (TIAB)'!A1245:A2139, B249) &gt; 0, "Yes", "No")</f>
        <v>No</v>
      </c>
    </row>
    <row r="250" spans="1:6" ht="32" x14ac:dyDescent="0.2">
      <c r="A250" s="8">
        <v>2016</v>
      </c>
      <c r="B250" s="8">
        <v>27356240</v>
      </c>
      <c r="C250" s="9">
        <f>HYPERLINK(_xlfn.CONCAT("https://pubmed.ncbi.nlm.nih.gov/",B250), B250)</f>
        <v>27356240</v>
      </c>
      <c r="D250" s="10" t="s">
        <v>1668</v>
      </c>
      <c r="E250" s="8" t="s">
        <v>850</v>
      </c>
      <c r="F250" s="8" t="str">
        <f>IF(COUNTIF('Healthy (TIAB)'!A1246:A2140, B250) &gt; 0, "Yes", "No")</f>
        <v>No</v>
      </c>
    </row>
    <row r="251" spans="1:6" ht="32" x14ac:dyDescent="0.2">
      <c r="A251" s="8">
        <v>2016</v>
      </c>
      <c r="B251" s="8">
        <v>27733252</v>
      </c>
      <c r="C251" s="9">
        <f>HYPERLINK(_xlfn.CONCAT("https://pubmed.ncbi.nlm.nih.gov/",B251), B251)</f>
        <v>27733252</v>
      </c>
      <c r="D251" s="10" t="s">
        <v>171</v>
      </c>
      <c r="E251" s="8" t="s">
        <v>887</v>
      </c>
      <c r="F251" s="8" t="str">
        <f>IF(COUNTIF('Healthy (TIAB)'!A1261:A2155, B251) &gt; 0, "Yes", "No")</f>
        <v>No</v>
      </c>
    </row>
    <row r="252" spans="1:6" ht="48" x14ac:dyDescent="0.2">
      <c r="A252" s="8">
        <v>2016</v>
      </c>
      <c r="B252" s="8">
        <v>27041244</v>
      </c>
      <c r="C252" s="9">
        <f>HYPERLINK(_xlfn.CONCAT("https://pubmed.ncbi.nlm.nih.gov/",B252), B252)</f>
        <v>27041244</v>
      </c>
      <c r="D252" s="10" t="s">
        <v>399</v>
      </c>
      <c r="E252" s="8" t="s">
        <v>856</v>
      </c>
      <c r="F252" s="8" t="str">
        <f>IF(COUNTIF('Healthy (TIAB)'!A1277:A2171, B252) &gt; 0, "Yes", "No")</f>
        <v>No</v>
      </c>
    </row>
    <row r="253" spans="1:6" ht="32" x14ac:dyDescent="0.2">
      <c r="A253" s="8">
        <v>2016</v>
      </c>
      <c r="B253" s="8">
        <v>26620373</v>
      </c>
      <c r="C253" s="9">
        <f>HYPERLINK(_xlfn.CONCAT("https://pubmed.ncbi.nlm.nih.gov/",B253), B253)</f>
        <v>26620373</v>
      </c>
      <c r="D253" s="10" t="s">
        <v>1068</v>
      </c>
      <c r="E253" s="8" t="s">
        <v>1034</v>
      </c>
      <c r="F253" s="8" t="str">
        <f>IF(COUNTIF('Healthy (TIAB)'!A1291:A2185, B253) &gt; 0, "Yes", "No")</f>
        <v>No</v>
      </c>
    </row>
    <row r="254" spans="1:6" ht="32" x14ac:dyDescent="0.2">
      <c r="A254" s="8">
        <v>2016</v>
      </c>
      <c r="B254" s="8">
        <v>27105870</v>
      </c>
      <c r="C254" s="9">
        <f>HYPERLINK(_xlfn.CONCAT("https://pubmed.ncbi.nlm.nih.gov/",B254), B254)</f>
        <v>27105870</v>
      </c>
      <c r="D254" s="10" t="s">
        <v>400</v>
      </c>
      <c r="E254" s="8" t="s">
        <v>887</v>
      </c>
      <c r="F254" s="8" t="str">
        <f>IF(COUNTIF('Healthy (TIAB)'!A1321:A2215, B254) &gt; 0, "Yes", "No")</f>
        <v>No</v>
      </c>
    </row>
    <row r="255" spans="1:6" ht="32" x14ac:dyDescent="0.2">
      <c r="A255" s="8">
        <v>2016</v>
      </c>
      <c r="B255" s="8">
        <v>27340931</v>
      </c>
      <c r="C255" s="9">
        <f>HYPERLINK(_xlfn.CONCAT("https://pubmed.ncbi.nlm.nih.gov/",B255), B255)</f>
        <v>27340931</v>
      </c>
      <c r="D255" s="10" t="s">
        <v>1069</v>
      </c>
      <c r="E255" s="8" t="s">
        <v>1070</v>
      </c>
      <c r="F255" s="8" t="str">
        <f>IF(COUNTIF('Healthy (TIAB)'!A1323:A2217, B255) &gt; 0, "Yes", "No")</f>
        <v>No</v>
      </c>
    </row>
    <row r="256" spans="1:6" ht="32" x14ac:dyDescent="0.2">
      <c r="A256" s="8">
        <v>2016</v>
      </c>
      <c r="B256" s="8">
        <v>27424313</v>
      </c>
      <c r="C256" s="9">
        <f>HYPERLINK(_xlfn.CONCAT("https://pubmed.ncbi.nlm.nih.gov/",B256), B256)</f>
        <v>27424313</v>
      </c>
      <c r="D256" s="10" t="s">
        <v>1071</v>
      </c>
      <c r="E256" s="8" t="s">
        <v>966</v>
      </c>
      <c r="F256" s="8" t="str">
        <f>IF(COUNTIF('Healthy (TIAB)'!A1326:A2220, B256) &gt; 0, "Yes", "No")</f>
        <v>No</v>
      </c>
    </row>
    <row r="257" spans="1:6" ht="32" x14ac:dyDescent="0.2">
      <c r="A257" s="8">
        <v>2016</v>
      </c>
      <c r="B257" s="8">
        <v>27721230</v>
      </c>
      <c r="C257" s="9">
        <f>HYPERLINK(_xlfn.CONCAT("https://pubmed.ncbi.nlm.nih.gov/",B257), B257)</f>
        <v>27721230</v>
      </c>
      <c r="D257" s="10" t="s">
        <v>1072</v>
      </c>
      <c r="E257" s="8" t="s">
        <v>869</v>
      </c>
      <c r="F257" s="8" t="str">
        <f>IF(COUNTIF('Healthy (TIAB)'!A1327:A2221, B257) &gt; 0, "Yes", "No")</f>
        <v>No</v>
      </c>
    </row>
    <row r="258" spans="1:6" ht="48" x14ac:dyDescent="0.2">
      <c r="A258" s="8">
        <v>2016</v>
      </c>
      <c r="B258" s="8">
        <v>27578110</v>
      </c>
      <c r="C258" s="9">
        <f>HYPERLINK(_xlfn.CONCAT("https://pubmed.ncbi.nlm.nih.gov/",B258), B258)</f>
        <v>27578110</v>
      </c>
      <c r="D258" s="10" t="s">
        <v>1073</v>
      </c>
      <c r="E258" s="8" t="s">
        <v>851</v>
      </c>
      <c r="F258" s="8" t="str">
        <f>IF(COUNTIF('Healthy (TIAB)'!A1339:A2233, B258) &gt; 0, "Yes", "No")</f>
        <v>No</v>
      </c>
    </row>
    <row r="259" spans="1:6" ht="32" x14ac:dyDescent="0.2">
      <c r="A259" s="8">
        <v>2016</v>
      </c>
      <c r="B259" s="8">
        <v>27279841</v>
      </c>
      <c r="C259" s="9">
        <f>HYPERLINK(_xlfn.CONCAT("https://pubmed.ncbi.nlm.nih.gov/",B259), B259)</f>
        <v>27279841</v>
      </c>
      <c r="D259" s="10" t="s">
        <v>1074</v>
      </c>
      <c r="E259" s="8" t="s">
        <v>899</v>
      </c>
      <c r="F259" s="8" t="str">
        <f>IF(COUNTIF('Healthy (TIAB)'!A1407:A2301, B259) &gt; 0, "Yes", "No")</f>
        <v>No</v>
      </c>
    </row>
    <row r="260" spans="1:6" ht="32" x14ac:dyDescent="0.2">
      <c r="A260" s="8">
        <v>2016</v>
      </c>
      <c r="B260" s="8">
        <v>26216648</v>
      </c>
      <c r="C260" s="9">
        <f>HYPERLINK(_xlfn.CONCAT("https://pubmed.ncbi.nlm.nih.gov/",B260), B260)</f>
        <v>26216648</v>
      </c>
      <c r="D260" s="10" t="s">
        <v>1075</v>
      </c>
      <c r="E260" s="8" t="s">
        <v>845</v>
      </c>
      <c r="F260" s="8" t="str">
        <f>IF(COUNTIF('Healthy (TIAB)'!A1416:A2310, B260) &gt; 0, "Yes", "No")</f>
        <v>No</v>
      </c>
    </row>
    <row r="261" spans="1:6" ht="32" x14ac:dyDescent="0.2">
      <c r="A261" s="8">
        <v>2016</v>
      </c>
      <c r="B261" s="8">
        <v>26892135</v>
      </c>
      <c r="C261" s="9">
        <f>HYPERLINK(_xlfn.CONCAT("https://pubmed.ncbi.nlm.nih.gov/",B261), B261)</f>
        <v>26892135</v>
      </c>
      <c r="D261" s="10" t="s">
        <v>1076</v>
      </c>
      <c r="E261" s="8" t="s">
        <v>845</v>
      </c>
      <c r="F261" s="8" t="str">
        <f>IF(COUNTIF('Healthy (TIAB)'!A1419:A2313, B261) &gt; 0, "Yes", "No")</f>
        <v>No</v>
      </c>
    </row>
    <row r="262" spans="1:6" ht="32" x14ac:dyDescent="0.2">
      <c r="A262" s="8">
        <v>2016</v>
      </c>
      <c r="B262" s="8">
        <v>27135947</v>
      </c>
      <c r="C262" s="9">
        <f>HYPERLINK(_xlfn.CONCAT("https://pubmed.ncbi.nlm.nih.gov/",B262), B262)</f>
        <v>27135947</v>
      </c>
      <c r="D262" s="10" t="s">
        <v>1683</v>
      </c>
      <c r="E262" s="8" t="s">
        <v>1710</v>
      </c>
      <c r="F262" s="8" t="str">
        <f>IF(COUNTIF('Healthy (TIAB)'!A1442:A2336, B262) &gt; 0, "Yes", "No")</f>
        <v>No</v>
      </c>
    </row>
    <row r="263" spans="1:6" ht="32" x14ac:dyDescent="0.2">
      <c r="A263" s="8">
        <v>2016</v>
      </c>
      <c r="B263" s="8">
        <v>27279274</v>
      </c>
      <c r="C263" s="9">
        <f>HYPERLINK(_xlfn.CONCAT("https://pubmed.ncbi.nlm.nih.gov/",B263), B263)</f>
        <v>27279274</v>
      </c>
      <c r="D263" s="10" t="s">
        <v>1077</v>
      </c>
      <c r="E263" s="8" t="s">
        <v>885</v>
      </c>
      <c r="F263" s="8" t="str">
        <f>IF(COUNTIF('Healthy (TIAB)'!A1459:A2353, B263) &gt; 0, "Yes", "No")</f>
        <v>No</v>
      </c>
    </row>
    <row r="264" spans="1:6" ht="32" x14ac:dyDescent="0.2">
      <c r="A264" s="8">
        <v>2016</v>
      </c>
      <c r="B264" s="8">
        <v>27155920</v>
      </c>
      <c r="C264" s="9">
        <f>HYPERLINK(_xlfn.CONCAT("https://pubmed.ncbi.nlm.nih.gov/",B264), B264)</f>
        <v>27155920</v>
      </c>
      <c r="D264" s="10" t="s">
        <v>1078</v>
      </c>
      <c r="E264" s="8" t="s">
        <v>891</v>
      </c>
      <c r="F264" s="8" t="str">
        <f>IF(COUNTIF('Healthy (TIAB)'!A1463:A2357, B264) &gt; 0, "Yes", "No")</f>
        <v>No</v>
      </c>
    </row>
    <row r="265" spans="1:6" ht="48" x14ac:dyDescent="0.2">
      <c r="A265" s="8">
        <v>2016</v>
      </c>
      <c r="B265" s="8">
        <v>26518514</v>
      </c>
      <c r="C265" s="9">
        <f>HYPERLINK(_xlfn.CONCAT("https://pubmed.ncbi.nlm.nih.gov/",B265), B265)</f>
        <v>26518514</v>
      </c>
      <c r="D265" s="10" t="s">
        <v>1079</v>
      </c>
      <c r="E265" s="8" t="s">
        <v>845</v>
      </c>
      <c r="F265" s="8" t="str">
        <f>IF(COUNTIF('Healthy (TIAB)'!A1467:A2361, B265) &gt; 0, "Yes", "No")</f>
        <v>No</v>
      </c>
    </row>
    <row r="266" spans="1:6" ht="32" x14ac:dyDescent="0.2">
      <c r="A266" s="8">
        <v>2016</v>
      </c>
      <c r="B266" s="8">
        <v>27034958</v>
      </c>
      <c r="C266" s="9">
        <f>HYPERLINK(_xlfn.CONCAT("https://pubmed.ncbi.nlm.nih.gov/",B266), B266)</f>
        <v>27034958</v>
      </c>
      <c r="D266" s="10" t="s">
        <v>1080</v>
      </c>
      <c r="E266" s="8" t="s">
        <v>851</v>
      </c>
      <c r="F266" s="8" t="str">
        <f>IF(COUNTIF('Healthy (TIAB)'!A1471:A2365, B266) &gt; 0, "Yes", "No")</f>
        <v>No</v>
      </c>
    </row>
    <row r="267" spans="1:6" ht="32" x14ac:dyDescent="0.2">
      <c r="A267" s="8">
        <v>2016</v>
      </c>
      <c r="B267" s="8">
        <v>27040503</v>
      </c>
      <c r="C267" s="9">
        <f>HYPERLINK(_xlfn.CONCAT("https://pubmed.ncbi.nlm.nih.gov/",B267), B267)</f>
        <v>27040503</v>
      </c>
      <c r="D267" s="10" t="s">
        <v>1684</v>
      </c>
      <c r="E267" s="8" t="s">
        <v>926</v>
      </c>
      <c r="F267" s="8" t="str">
        <f>IF(COUNTIF('Healthy (TIAB)'!A1477:A2371, B267) &gt; 0, "Yes", "No")</f>
        <v>No</v>
      </c>
    </row>
    <row r="268" spans="1:6" ht="32" x14ac:dyDescent="0.2">
      <c r="A268" s="8">
        <v>2016</v>
      </c>
      <c r="B268" s="8">
        <v>26785711</v>
      </c>
      <c r="C268" s="9">
        <f>HYPERLINK(_xlfn.CONCAT("https://pubmed.ncbi.nlm.nih.gov/",B268), B268)</f>
        <v>26785711</v>
      </c>
      <c r="D268" s="10" t="s">
        <v>651</v>
      </c>
      <c r="E268" s="8" t="s">
        <v>853</v>
      </c>
      <c r="F268" s="8" t="str">
        <f>IF(COUNTIF('Healthy (TIAB)'!A1493:A2387, B268) &gt; 0, "Yes", "No")</f>
        <v>No</v>
      </c>
    </row>
    <row r="269" spans="1:6" ht="32" x14ac:dyDescent="0.2">
      <c r="A269" s="8">
        <v>2016</v>
      </c>
      <c r="B269" s="8">
        <v>27531277</v>
      </c>
      <c r="C269" s="9">
        <f>HYPERLINK(_xlfn.CONCAT("https://pubmed.ncbi.nlm.nih.gov/",B269), B269)</f>
        <v>27531277</v>
      </c>
      <c r="D269" s="10" t="s">
        <v>1081</v>
      </c>
      <c r="E269" s="8" t="s">
        <v>856</v>
      </c>
      <c r="F269" s="8" t="str">
        <f>IF(COUNTIF('Healthy (TIAB)'!A1501:A2395, B269) &gt; 0, "Yes", "No")</f>
        <v>No</v>
      </c>
    </row>
    <row r="270" spans="1:6" ht="48" x14ac:dyDescent="0.2">
      <c r="A270" s="8">
        <v>2016</v>
      </c>
      <c r="B270" s="8">
        <v>27182493</v>
      </c>
      <c r="C270" s="9">
        <f>HYPERLINK(_xlfn.CONCAT("https://pubmed.ncbi.nlm.nih.gov/",B270), B270)</f>
        <v>27182493</v>
      </c>
      <c r="D270" s="10" t="s">
        <v>1082</v>
      </c>
      <c r="E270" s="8" t="s">
        <v>887</v>
      </c>
      <c r="F270" s="8" t="str">
        <f>IF(COUNTIF('Healthy (TIAB)'!A1510:A2404, B270) &gt; 0, "Yes", "No")</f>
        <v>No</v>
      </c>
    </row>
    <row r="271" spans="1:6" ht="32" x14ac:dyDescent="0.2">
      <c r="A271" s="8">
        <v>2016</v>
      </c>
      <c r="B271" s="8">
        <v>26714774</v>
      </c>
      <c r="C271" s="9">
        <f>HYPERLINK(_xlfn.CONCAT("https://pubmed.ncbi.nlm.nih.gov/",B271), B271)</f>
        <v>26714774</v>
      </c>
      <c r="D271" s="10" t="s">
        <v>302</v>
      </c>
      <c r="E271" s="8" t="s">
        <v>873</v>
      </c>
      <c r="F271" s="8" t="str">
        <f>IF(COUNTIF('Healthy (TIAB)'!A1574:A2468, B271) &gt; 0, "Yes", "No")</f>
        <v>No</v>
      </c>
    </row>
    <row r="272" spans="1:6" ht="48" x14ac:dyDescent="0.2">
      <c r="A272" s="8">
        <v>2016</v>
      </c>
      <c r="B272" s="8">
        <v>27155848</v>
      </c>
      <c r="C272" s="9">
        <f>HYPERLINK(_xlfn.CONCAT("https://pubmed.ncbi.nlm.nih.gov/",B272), B272)</f>
        <v>27155848</v>
      </c>
      <c r="D272" s="10" t="s">
        <v>1085</v>
      </c>
      <c r="E272" s="8" t="s">
        <v>845</v>
      </c>
      <c r="F272" s="8" t="str">
        <f>IF(COUNTIF('Healthy (TIAB)'!A1652:A2546, B272) &gt; 0, "Yes", "No")</f>
        <v>No</v>
      </c>
    </row>
    <row r="273" spans="1:6" ht="32" x14ac:dyDescent="0.2">
      <c r="A273" s="8">
        <v>2016</v>
      </c>
      <c r="B273" s="8">
        <v>26679630</v>
      </c>
      <c r="C273" s="9">
        <f>HYPERLINK(_xlfn.CONCAT("https://pubmed.ncbi.nlm.nih.gov/",B273), B273)</f>
        <v>26679630</v>
      </c>
      <c r="D273" s="10" t="s">
        <v>650</v>
      </c>
      <c r="E273" s="8" t="s">
        <v>856</v>
      </c>
      <c r="F273" s="8" t="str">
        <f>IF(COUNTIF('Healthy (TIAB)'!A1758:A2652, B273) &gt; 0, "Yes", "No")</f>
        <v>No</v>
      </c>
    </row>
    <row r="274" spans="1:6" ht="32" x14ac:dyDescent="0.2">
      <c r="A274" s="8">
        <v>2015</v>
      </c>
      <c r="B274" s="8">
        <v>25321659</v>
      </c>
      <c r="C274" s="9">
        <f>HYPERLINK(_xlfn.CONCAT("https://pubmed.ncbi.nlm.nih.gov/",B274), B274)</f>
        <v>25321659</v>
      </c>
      <c r="D274" s="10" t="s">
        <v>1741</v>
      </c>
      <c r="E274" s="8" t="s">
        <v>1418</v>
      </c>
      <c r="F274" s="8" t="str">
        <f>IF(COUNTIF('Healthy (TIAB)'!A713:A1607, B274) &gt; 0, "Yes", "No")</f>
        <v>No</v>
      </c>
    </row>
    <row r="275" spans="1:6" ht="48" x14ac:dyDescent="0.2">
      <c r="A275" s="8">
        <v>2015</v>
      </c>
      <c r="B275" s="8">
        <v>24973862</v>
      </c>
      <c r="C275" s="9">
        <f>HYPERLINK(_xlfn.CONCAT("https://pubmed.ncbi.nlm.nih.gov/",B275), B275)</f>
        <v>24973862</v>
      </c>
      <c r="D275" s="10" t="s">
        <v>1086</v>
      </c>
      <c r="E275" s="8" t="s">
        <v>887</v>
      </c>
      <c r="F275" s="8" t="str">
        <f>IF(COUNTIF('Healthy (TIAB)'!A720:A1614, B275) &gt; 0, "Yes", "No")</f>
        <v>No</v>
      </c>
    </row>
    <row r="276" spans="1:6" ht="64" x14ac:dyDescent="0.2">
      <c r="A276" s="8">
        <v>2015</v>
      </c>
      <c r="B276" s="8">
        <v>26226139</v>
      </c>
      <c r="C276" s="9">
        <f>HYPERLINK(_xlfn.CONCAT("https://pubmed.ncbi.nlm.nih.gov/",B276), B276)</f>
        <v>26226139</v>
      </c>
      <c r="D276" s="10" t="s">
        <v>1087</v>
      </c>
      <c r="E276" s="8" t="s">
        <v>856</v>
      </c>
      <c r="F276" s="8" t="str">
        <f>IF(COUNTIF('Healthy (TIAB)'!A732:A1626, B276) &gt; 0, "Yes", "No")</f>
        <v>No</v>
      </c>
    </row>
    <row r="277" spans="1:6" ht="32" x14ac:dyDescent="0.2">
      <c r="A277" s="8">
        <v>2015</v>
      </c>
      <c r="B277" s="8">
        <v>26272871</v>
      </c>
      <c r="C277" s="9">
        <f>HYPERLINK(_xlfn.CONCAT("https://pubmed.ncbi.nlm.nih.gov/",B277), B277)</f>
        <v>26272871</v>
      </c>
      <c r="D277" s="10" t="s">
        <v>1088</v>
      </c>
      <c r="E277" s="8" t="s">
        <v>1009</v>
      </c>
      <c r="F277" s="8" t="str">
        <f>IF(COUNTIF('Healthy (TIAB)'!A733:A1627, B277) &gt; 0, "Yes", "No")</f>
        <v>No</v>
      </c>
    </row>
    <row r="278" spans="1:6" ht="32" x14ac:dyDescent="0.2">
      <c r="A278" s="8">
        <v>2015</v>
      </c>
      <c r="B278" s="8">
        <v>26078579</v>
      </c>
      <c r="C278" s="9">
        <f>HYPERLINK(_xlfn.CONCAT("https://pubmed.ncbi.nlm.nih.gov/",B278), B278)</f>
        <v>26078579</v>
      </c>
      <c r="D278" s="10" t="s">
        <v>1089</v>
      </c>
      <c r="E278" s="8" t="s">
        <v>853</v>
      </c>
      <c r="F278" s="8" t="str">
        <f>IF(COUNTIF('Healthy (TIAB)'!A740:A1634, B278) &gt; 0, "Yes", "No")</f>
        <v>No</v>
      </c>
    </row>
    <row r="279" spans="1:6" ht="32" x14ac:dyDescent="0.2">
      <c r="A279" s="8">
        <v>2015</v>
      </c>
      <c r="B279" s="8">
        <v>26679702</v>
      </c>
      <c r="C279" s="9">
        <f>HYPERLINK(_xlfn.CONCAT("https://pubmed.ncbi.nlm.nih.gov/",B279), B279)</f>
        <v>26679702</v>
      </c>
      <c r="D279" s="10" t="s">
        <v>445</v>
      </c>
      <c r="E279" s="8" t="s">
        <v>845</v>
      </c>
      <c r="F279" s="8" t="str">
        <f>IF(COUNTIF('Healthy (TIAB)'!A753:A1647, B279) &gt; 0, "Yes", "No")</f>
        <v>No</v>
      </c>
    </row>
    <row r="280" spans="1:6" ht="48" x14ac:dyDescent="0.2">
      <c r="A280" s="8">
        <v>2015</v>
      </c>
      <c r="B280" s="8">
        <v>26296857</v>
      </c>
      <c r="C280" s="9">
        <f>HYPERLINK(_xlfn.CONCAT("https://pubmed.ncbi.nlm.nih.gov/",B280), B280)</f>
        <v>26296857</v>
      </c>
      <c r="D280" s="10" t="s">
        <v>1090</v>
      </c>
      <c r="E280" s="8" t="s">
        <v>1002</v>
      </c>
      <c r="F280" s="8" t="str">
        <f>IF(COUNTIF('Healthy (TIAB)'!A768:A1662, B280) &gt; 0, "Yes", "No")</f>
        <v>No</v>
      </c>
    </row>
    <row r="281" spans="1:6" ht="64" x14ac:dyDescent="0.2">
      <c r="A281" s="8">
        <v>2015</v>
      </c>
      <c r="B281" s="8">
        <v>26026214</v>
      </c>
      <c r="C281" s="9">
        <f>HYPERLINK(_xlfn.CONCAT("https://pubmed.ncbi.nlm.nih.gov/",B281), B281)</f>
        <v>26026214</v>
      </c>
      <c r="D281" s="10" t="s">
        <v>1613</v>
      </c>
      <c r="E281" s="8" t="s">
        <v>853</v>
      </c>
      <c r="F281" s="8" t="str">
        <f>IF(COUNTIF('Healthy (TIAB)'!A769:A1663, B281) &gt; 0, "Yes", "No")</f>
        <v>No</v>
      </c>
    </row>
    <row r="282" spans="1:6" ht="48" x14ac:dyDescent="0.2">
      <c r="A282" s="8">
        <v>2015</v>
      </c>
      <c r="B282" s="8">
        <v>26262712</v>
      </c>
      <c r="C282" s="9">
        <f>HYPERLINK(_xlfn.CONCAT("https://pubmed.ncbi.nlm.nih.gov/",B282), B282)</f>
        <v>26262712</v>
      </c>
      <c r="D282" s="10" t="s">
        <v>1091</v>
      </c>
      <c r="E282" s="8" t="s">
        <v>858</v>
      </c>
      <c r="F282" s="8" t="str">
        <f>IF(COUNTIF('Healthy (TIAB)'!A774:A1668, B282) &gt; 0, "Yes", "No")</f>
        <v>No</v>
      </c>
    </row>
    <row r="283" spans="1:6" ht="32" x14ac:dyDescent="0.2">
      <c r="A283" s="8">
        <v>2015</v>
      </c>
      <c r="B283" s="8">
        <v>25771388</v>
      </c>
      <c r="C283" s="9">
        <f>HYPERLINK(_xlfn.CONCAT("https://pubmed.ncbi.nlm.nih.gov/",B283), B283)</f>
        <v>25771388</v>
      </c>
      <c r="D283" s="10" t="s">
        <v>1092</v>
      </c>
      <c r="E283" s="8" t="s">
        <v>850</v>
      </c>
      <c r="F283" s="8" t="str">
        <f>IF(COUNTIF('Healthy (TIAB)'!A776:A1670, B283) &gt; 0, "Yes", "No")</f>
        <v>No</v>
      </c>
    </row>
    <row r="284" spans="1:6" ht="32" x14ac:dyDescent="0.2">
      <c r="A284" s="8">
        <v>2015</v>
      </c>
      <c r="B284" s="8">
        <v>26109192</v>
      </c>
      <c r="C284" s="9">
        <f>HYPERLINK(_xlfn.CONCAT("https://pubmed.ncbi.nlm.nih.gov/",B284), B284)</f>
        <v>26109192</v>
      </c>
      <c r="D284" s="10" t="s">
        <v>443</v>
      </c>
      <c r="E284" s="8" t="s">
        <v>845</v>
      </c>
      <c r="F284" s="8" t="str">
        <f>IF(COUNTIF('Healthy (TIAB)'!A784:A1678, B284) &gt; 0, "Yes", "No")</f>
        <v>No</v>
      </c>
    </row>
    <row r="285" spans="1:6" ht="32" x14ac:dyDescent="0.2">
      <c r="A285" s="8">
        <v>2015</v>
      </c>
      <c r="B285" s="8">
        <v>25195547</v>
      </c>
      <c r="C285" s="9">
        <f>HYPERLINK(_xlfn.CONCAT("https://pubmed.ncbi.nlm.nih.gov/",B285), B285)</f>
        <v>25195547</v>
      </c>
      <c r="D285" s="10" t="s">
        <v>1093</v>
      </c>
      <c r="E285" s="8" t="s">
        <v>891</v>
      </c>
      <c r="F285" s="8" t="str">
        <f>IF(COUNTIF('Healthy (TIAB)'!A786:A1680, B285) &gt; 0, "Yes", "No")</f>
        <v>No</v>
      </c>
    </row>
    <row r="286" spans="1:6" ht="32" x14ac:dyDescent="0.2">
      <c r="A286" s="8">
        <v>2015</v>
      </c>
      <c r="B286" s="8">
        <v>25701338</v>
      </c>
      <c r="C286" s="9">
        <f>HYPERLINK(_xlfn.CONCAT("https://pubmed.ncbi.nlm.nih.gov/",B286), B286)</f>
        <v>25701338</v>
      </c>
      <c r="D286" s="10" t="s">
        <v>1094</v>
      </c>
      <c r="E286" s="8" t="s">
        <v>851</v>
      </c>
      <c r="F286" s="8" t="str">
        <f>IF(COUNTIF('Healthy (TIAB)'!A801:A1695, B286) &gt; 0, "Yes", "No")</f>
        <v>No</v>
      </c>
    </row>
    <row r="287" spans="1:6" ht="32" x14ac:dyDescent="0.2">
      <c r="A287" s="8">
        <v>2015</v>
      </c>
      <c r="B287" s="8">
        <v>25403919</v>
      </c>
      <c r="C287" s="9">
        <f>HYPERLINK(_xlfn.CONCAT("https://pubmed.ncbi.nlm.nih.gov/",B287), B287)</f>
        <v>25403919</v>
      </c>
      <c r="D287" s="10" t="s">
        <v>1622</v>
      </c>
      <c r="E287" s="8" t="s">
        <v>851</v>
      </c>
      <c r="F287" s="8" t="str">
        <f>IF(COUNTIF('Healthy (TIAB)'!A832:A1726, B287) &gt; 0, "Yes", "No")</f>
        <v>No</v>
      </c>
    </row>
    <row r="288" spans="1:6" ht="32" x14ac:dyDescent="0.2">
      <c r="A288" s="8">
        <v>2015</v>
      </c>
      <c r="B288" s="8">
        <v>25132379</v>
      </c>
      <c r="C288" s="9">
        <f>HYPERLINK(_xlfn.CONCAT("https://pubmed.ncbi.nlm.nih.gov/",B288), B288)</f>
        <v>25132379</v>
      </c>
      <c r="D288" s="10" t="s">
        <v>1095</v>
      </c>
      <c r="E288" s="8" t="s">
        <v>1016</v>
      </c>
      <c r="F288" s="8" t="str">
        <f>IF(COUNTIF('Healthy (TIAB)'!A836:A1730, B288) &gt; 0, "Yes", "No")</f>
        <v>No</v>
      </c>
    </row>
    <row r="289" spans="1:6" ht="48" x14ac:dyDescent="0.2">
      <c r="A289" s="8">
        <v>2015</v>
      </c>
      <c r="B289" s="8">
        <v>26666303</v>
      </c>
      <c r="C289" s="9">
        <f>HYPERLINK(_xlfn.CONCAT("https://pubmed.ncbi.nlm.nih.gov/",B289), B289)</f>
        <v>26666303</v>
      </c>
      <c r="D289" s="10" t="s">
        <v>168</v>
      </c>
      <c r="E289" s="8" t="s">
        <v>897</v>
      </c>
      <c r="F289" s="8" t="str">
        <f>IF(COUNTIF('Healthy (TIAB)'!A844:A1738, B289) &gt; 0, "Yes", "No")</f>
        <v>No</v>
      </c>
    </row>
    <row r="290" spans="1:6" ht="32" x14ac:dyDescent="0.2">
      <c r="A290" s="8">
        <v>2015</v>
      </c>
      <c r="B290" s="8">
        <v>26631058</v>
      </c>
      <c r="C290" s="9">
        <f>HYPERLINK(_xlfn.CONCAT("https://pubmed.ncbi.nlm.nih.gov/",B290), B290)</f>
        <v>26631058</v>
      </c>
      <c r="D290" s="10" t="s">
        <v>1096</v>
      </c>
      <c r="E290" s="8" t="s">
        <v>856</v>
      </c>
      <c r="F290" s="8" t="str">
        <f>IF(COUNTIF('Healthy (TIAB)'!A878:A1772, B290) &gt; 0, "Yes", "No")</f>
        <v>No</v>
      </c>
    </row>
    <row r="291" spans="1:6" ht="32" x14ac:dyDescent="0.2">
      <c r="A291" s="8">
        <v>2015</v>
      </c>
      <c r="B291" s="8">
        <v>25933487</v>
      </c>
      <c r="C291" s="9">
        <f>HYPERLINK(_xlfn.CONCAT("https://pubmed.ncbi.nlm.nih.gov/",B291), B291)</f>
        <v>25933487</v>
      </c>
      <c r="D291" s="10" t="s">
        <v>1097</v>
      </c>
      <c r="E291" s="8" t="s">
        <v>899</v>
      </c>
      <c r="F291" s="8" t="str">
        <f>IF(COUNTIF('Healthy (TIAB)'!A945:A1839, B291) &gt; 0, "Yes", "No")</f>
        <v>No</v>
      </c>
    </row>
    <row r="292" spans="1:6" ht="48" x14ac:dyDescent="0.2">
      <c r="A292" s="8">
        <v>2015</v>
      </c>
      <c r="B292" s="8">
        <v>25771840</v>
      </c>
      <c r="C292" s="9">
        <f>HYPERLINK(_xlfn.CONCAT("https://pubmed.ncbi.nlm.nih.gov/",B292), B292)</f>
        <v>25771840</v>
      </c>
      <c r="D292" s="10" t="s">
        <v>1098</v>
      </c>
      <c r="E292" s="8" t="s">
        <v>873</v>
      </c>
      <c r="F292" s="8" t="str">
        <f>IF(COUNTIF('Healthy (TIAB)'!A1117:A2011, B292) &gt; 0, "Yes", "No")</f>
        <v>No</v>
      </c>
    </row>
    <row r="293" spans="1:6" ht="32" x14ac:dyDescent="0.2">
      <c r="A293" s="8">
        <v>2015</v>
      </c>
      <c r="B293" s="8">
        <v>26089878</v>
      </c>
      <c r="C293" s="9">
        <f>HYPERLINK(_xlfn.CONCAT("https://pubmed.ncbi.nlm.nih.gov/",B293), B293)</f>
        <v>26089878</v>
      </c>
      <c r="D293" s="10" t="s">
        <v>1099</v>
      </c>
      <c r="E293" s="8" t="s">
        <v>845</v>
      </c>
      <c r="F293" s="8" t="str">
        <f>IF(COUNTIF('Healthy (TIAB)'!A1119:A2013, B293) &gt; 0, "Yes", "No")</f>
        <v>No</v>
      </c>
    </row>
    <row r="294" spans="1:6" ht="16" x14ac:dyDescent="0.2">
      <c r="A294" s="8">
        <v>2015</v>
      </c>
      <c r="B294" s="8">
        <v>26468477</v>
      </c>
      <c r="C294" s="9">
        <f>HYPERLINK(_xlfn.CONCAT("https://pubmed.ncbi.nlm.nih.gov/",B294), B294)</f>
        <v>26468477</v>
      </c>
      <c r="D294" s="10" t="s">
        <v>1100</v>
      </c>
      <c r="E294" s="8" t="s">
        <v>1025</v>
      </c>
      <c r="F294" s="8" t="str">
        <f>IF(COUNTIF('Healthy (TIAB)'!A1126:A2020, B294) &gt; 0, "Yes", "No")</f>
        <v>No</v>
      </c>
    </row>
    <row r="295" spans="1:6" ht="32" x14ac:dyDescent="0.2">
      <c r="A295" s="8">
        <v>2015</v>
      </c>
      <c r="B295" s="8">
        <v>26312252</v>
      </c>
      <c r="C295" s="9">
        <f>HYPERLINK(_xlfn.CONCAT("https://pubmed.ncbi.nlm.nih.gov/",B295), B295)</f>
        <v>26312252</v>
      </c>
      <c r="D295" s="10" t="s">
        <v>1101</v>
      </c>
      <c r="E295" s="8" t="s">
        <v>851</v>
      </c>
      <c r="F295" s="8" t="str">
        <f>IF(COUNTIF('Healthy (TIAB)'!A1139:A2033, B295) &gt; 0, "Yes", "No")</f>
        <v>No</v>
      </c>
    </row>
    <row r="296" spans="1:6" ht="32" x14ac:dyDescent="0.2">
      <c r="A296" s="8">
        <v>2015</v>
      </c>
      <c r="B296" s="8">
        <v>26074314</v>
      </c>
      <c r="C296" s="9">
        <f>HYPERLINK(_xlfn.CONCAT("https://pubmed.ncbi.nlm.nih.gov/",B296), B296)</f>
        <v>26074314</v>
      </c>
      <c r="D296" s="10" t="s">
        <v>1102</v>
      </c>
      <c r="E296" s="8" t="s">
        <v>887</v>
      </c>
      <c r="F296" s="8" t="str">
        <f>IF(COUNTIF('Healthy (TIAB)'!A1149:A2043, B296) &gt; 0, "Yes", "No")</f>
        <v>No</v>
      </c>
    </row>
    <row r="297" spans="1:6" ht="48" x14ac:dyDescent="0.2">
      <c r="A297" s="8">
        <v>2015</v>
      </c>
      <c r="B297" s="8">
        <v>26420180</v>
      </c>
      <c r="C297" s="9">
        <f>HYPERLINK(_xlfn.CONCAT("https://pubmed.ncbi.nlm.nih.gov/",B297), B297)</f>
        <v>26420180</v>
      </c>
      <c r="D297" s="10" t="s">
        <v>1660</v>
      </c>
      <c r="E297" s="8" t="s">
        <v>851</v>
      </c>
      <c r="F297" s="8" t="str">
        <f>IF(COUNTIF('Healthy (TIAB)'!A1150:A2044, B297) &gt; 0, "Yes", "No")</f>
        <v>No</v>
      </c>
    </row>
    <row r="298" spans="1:6" ht="48" x14ac:dyDescent="0.2">
      <c r="A298" s="8">
        <v>2015</v>
      </c>
      <c r="B298" s="8">
        <v>25216712</v>
      </c>
      <c r="C298" s="9">
        <f>HYPERLINK(_xlfn.CONCAT("https://pubmed.ncbi.nlm.nih.gov/",B298), B298)</f>
        <v>25216712</v>
      </c>
      <c r="D298" s="10" t="s">
        <v>1103</v>
      </c>
      <c r="E298" s="8" t="s">
        <v>1025</v>
      </c>
      <c r="F298" s="8" t="str">
        <f>IF(COUNTIF('Healthy (TIAB)'!A1163:A2057, B298) &gt; 0, "Yes", "No")</f>
        <v>No</v>
      </c>
    </row>
    <row r="299" spans="1:6" ht="32" x14ac:dyDescent="0.2">
      <c r="A299" s="8">
        <v>2015</v>
      </c>
      <c r="B299" s="8">
        <v>26537218</v>
      </c>
      <c r="C299" s="9">
        <f>HYPERLINK(_xlfn.CONCAT("https://pubmed.ncbi.nlm.nih.gov/",B299), B299)</f>
        <v>26537218</v>
      </c>
      <c r="D299" s="10" t="s">
        <v>167</v>
      </c>
      <c r="E299" s="8" t="s">
        <v>899</v>
      </c>
      <c r="F299" s="8" t="str">
        <f>IF(COUNTIF('Healthy (TIAB)'!A1172:A2066, B299) &gt; 0, "Yes", "No")</f>
        <v>No</v>
      </c>
    </row>
    <row r="300" spans="1:6" ht="32" x14ac:dyDescent="0.2">
      <c r="A300" s="8">
        <v>2015</v>
      </c>
      <c r="B300" s="8">
        <v>26019023</v>
      </c>
      <c r="C300" s="9">
        <f>HYPERLINK(_xlfn.CONCAT("https://pubmed.ncbi.nlm.nih.gov/",B300), B300)</f>
        <v>26019023</v>
      </c>
      <c r="D300" s="10" t="s">
        <v>1104</v>
      </c>
      <c r="E300" s="8" t="s">
        <v>899</v>
      </c>
      <c r="F300" s="8" t="str">
        <f>IF(COUNTIF('Healthy (TIAB)'!A1183:A2077, B300) &gt; 0, "Yes", "No")</f>
        <v>No</v>
      </c>
    </row>
    <row r="301" spans="1:6" ht="32" x14ac:dyDescent="0.2">
      <c r="A301" s="8">
        <v>2015</v>
      </c>
      <c r="B301" s="8">
        <v>25636157</v>
      </c>
      <c r="C301" s="9">
        <f>HYPERLINK(_xlfn.CONCAT("https://pubmed.ncbi.nlm.nih.gov/",B301), B301)</f>
        <v>25636157</v>
      </c>
      <c r="D301" s="10" t="s">
        <v>1105</v>
      </c>
      <c r="E301" s="8" t="s">
        <v>845</v>
      </c>
      <c r="F301" s="8" t="str">
        <f>IF(COUNTIF('Healthy (TIAB)'!A1189:A2083, B301) &gt; 0, "Yes", "No")</f>
        <v>No</v>
      </c>
    </row>
    <row r="302" spans="1:6" ht="32" x14ac:dyDescent="0.2">
      <c r="A302" s="8">
        <v>2015</v>
      </c>
      <c r="B302" s="8">
        <v>25971815</v>
      </c>
      <c r="C302" s="9">
        <f>HYPERLINK(_xlfn.CONCAT("https://pubmed.ncbi.nlm.nih.gov/",B302), B302)</f>
        <v>25971815</v>
      </c>
      <c r="D302" s="10" t="s">
        <v>394</v>
      </c>
      <c r="E302" s="8" t="s">
        <v>845</v>
      </c>
      <c r="F302" s="8" t="str">
        <f>IF(COUNTIF('Healthy (TIAB)'!A1193:A2087, B302) &gt; 0, "Yes", "No")</f>
        <v>No</v>
      </c>
    </row>
    <row r="303" spans="1:6" ht="32" x14ac:dyDescent="0.2">
      <c r="A303" s="8">
        <v>2015</v>
      </c>
      <c r="B303" s="8">
        <v>25689563</v>
      </c>
      <c r="C303" s="9">
        <f>HYPERLINK(_xlfn.CONCAT("https://pubmed.ncbi.nlm.nih.gov/",B303), B303)</f>
        <v>25689563</v>
      </c>
      <c r="D303" s="10" t="s">
        <v>163</v>
      </c>
      <c r="E303" s="8" t="s">
        <v>899</v>
      </c>
      <c r="F303" s="8" t="str">
        <f>IF(COUNTIF('Healthy (TIAB)'!A1194:A2088, B303) &gt; 0, "Yes", "No")</f>
        <v>No</v>
      </c>
    </row>
    <row r="304" spans="1:6" ht="32" x14ac:dyDescent="0.2">
      <c r="A304" s="8">
        <v>2015</v>
      </c>
      <c r="B304" s="8">
        <v>25394692</v>
      </c>
      <c r="C304" s="9">
        <f>HYPERLINK(_xlfn.CONCAT("https://pubmed.ncbi.nlm.nih.gov/",B304), B304)</f>
        <v>25394692</v>
      </c>
      <c r="D304" s="10" t="s">
        <v>1106</v>
      </c>
      <c r="E304" s="8" t="s">
        <v>853</v>
      </c>
      <c r="F304" s="8" t="str">
        <f>IF(COUNTIF('Healthy (TIAB)'!A1212:A2106, B304) &gt; 0, "Yes", "No")</f>
        <v>No</v>
      </c>
    </row>
    <row r="305" spans="1:6" ht="32" x14ac:dyDescent="0.2">
      <c r="A305" s="8">
        <v>2015</v>
      </c>
      <c r="B305" s="8">
        <v>26076828</v>
      </c>
      <c r="C305" s="9">
        <f>HYPERLINK(_xlfn.CONCAT("https://pubmed.ncbi.nlm.nih.gov/",B305), B305)</f>
        <v>26076828</v>
      </c>
      <c r="D305" s="10" t="s">
        <v>1107</v>
      </c>
      <c r="E305" s="8" t="s">
        <v>851</v>
      </c>
      <c r="F305" s="8" t="str">
        <f>IF(COUNTIF('Healthy (TIAB)'!A1228:A2122, B305) &gt; 0, "Yes", "No")</f>
        <v>No</v>
      </c>
    </row>
    <row r="306" spans="1:6" ht="32" x14ac:dyDescent="0.2">
      <c r="A306" s="8">
        <v>2015</v>
      </c>
      <c r="B306" s="8">
        <v>25248358</v>
      </c>
      <c r="C306" s="9">
        <f>HYPERLINK(_xlfn.CONCAT("https://pubmed.ncbi.nlm.nih.gov/",B306), B306)</f>
        <v>25248358</v>
      </c>
      <c r="D306" s="10" t="s">
        <v>1108</v>
      </c>
      <c r="E306" s="8" t="s">
        <v>845</v>
      </c>
      <c r="F306" s="8" t="str">
        <f>IF(COUNTIF('Healthy (TIAB)'!A1247:A2141, B306) &gt; 0, "Yes", "No")</f>
        <v>No</v>
      </c>
    </row>
    <row r="307" spans="1:6" ht="48" x14ac:dyDescent="0.2">
      <c r="A307" s="8">
        <v>2015</v>
      </c>
      <c r="B307" s="8">
        <v>28356841</v>
      </c>
      <c r="C307" s="9">
        <f>HYPERLINK(_xlfn.CONCAT("https://pubmed.ncbi.nlm.nih.gov/",B307), B307)</f>
        <v>28356841</v>
      </c>
      <c r="D307" s="10" t="s">
        <v>597</v>
      </c>
      <c r="E307" s="8" t="s">
        <v>853</v>
      </c>
      <c r="F307" s="8" t="str">
        <f>IF(COUNTIF('Healthy (TIAB)'!A1255:A2149, B307) &gt; 0, "Yes", "No")</f>
        <v>No</v>
      </c>
    </row>
    <row r="308" spans="1:6" ht="32" x14ac:dyDescent="0.2">
      <c r="A308" s="8">
        <v>2015</v>
      </c>
      <c r="B308" s="8">
        <v>25932792</v>
      </c>
      <c r="C308" s="9">
        <f>HYPERLINK(_xlfn.CONCAT("https://pubmed.ncbi.nlm.nih.gov/",B308), B308)</f>
        <v>25932792</v>
      </c>
      <c r="D308" s="10" t="s">
        <v>1109</v>
      </c>
      <c r="E308" s="8" t="s">
        <v>893</v>
      </c>
      <c r="F308" s="8" t="str">
        <f>IF(COUNTIF('Healthy (TIAB)'!A1264:A2158, B308) &gt; 0, "Yes", "No")</f>
        <v>No</v>
      </c>
    </row>
    <row r="309" spans="1:6" ht="32" x14ac:dyDescent="0.2">
      <c r="A309" s="8">
        <v>2015</v>
      </c>
      <c r="B309" s="8">
        <v>26085515</v>
      </c>
      <c r="C309" s="9">
        <f>HYPERLINK(_xlfn.CONCAT("https://pubmed.ncbi.nlm.nih.gov/",B309), B309)</f>
        <v>26085515</v>
      </c>
      <c r="D309" s="10" t="s">
        <v>395</v>
      </c>
      <c r="E309" s="8" t="s">
        <v>851</v>
      </c>
      <c r="F309" s="8" t="str">
        <f>IF(COUNTIF('Healthy (TIAB)'!A1268:A2162, B309) &gt; 0, "Yes", "No")</f>
        <v>No</v>
      </c>
    </row>
    <row r="310" spans="1:6" ht="32" x14ac:dyDescent="0.2">
      <c r="A310" s="8">
        <v>2015</v>
      </c>
      <c r="B310" s="8">
        <v>25201887</v>
      </c>
      <c r="C310" s="9">
        <f>HYPERLINK(_xlfn.CONCAT("https://pubmed.ncbi.nlm.nih.gov/",B310), B310)</f>
        <v>25201887</v>
      </c>
      <c r="D310" s="10" t="s">
        <v>1110</v>
      </c>
      <c r="E310" s="8" t="s">
        <v>1025</v>
      </c>
      <c r="F310" s="8" t="str">
        <f>IF(COUNTIF('Healthy (TIAB)'!A1271:A2165, B310) &gt; 0, "Yes", "No")</f>
        <v>No</v>
      </c>
    </row>
    <row r="311" spans="1:6" ht="32" x14ac:dyDescent="0.2">
      <c r="A311" s="8">
        <v>2015</v>
      </c>
      <c r="B311" s="8">
        <v>26016867</v>
      </c>
      <c r="C311" s="9">
        <f>HYPERLINK(_xlfn.CONCAT("https://pubmed.ncbi.nlm.nih.gov/",B311), B311)</f>
        <v>26016867</v>
      </c>
      <c r="D311" s="10" t="s">
        <v>165</v>
      </c>
      <c r="E311" s="8" t="s">
        <v>851</v>
      </c>
      <c r="F311" s="8" t="str">
        <f>IF(COUNTIF('Healthy (TIAB)'!A1286:A2180, B311) &gt; 0, "Yes", "No")</f>
        <v>No</v>
      </c>
    </row>
    <row r="312" spans="1:6" ht="32" x14ac:dyDescent="0.2">
      <c r="A312" s="8">
        <v>2015</v>
      </c>
      <c r="B312" s="8">
        <v>26504524</v>
      </c>
      <c r="C312" s="9">
        <f>HYPERLINK(_xlfn.CONCAT("https://pubmed.ncbi.nlm.nih.gov/",B312), B312)</f>
        <v>26504524</v>
      </c>
      <c r="D312" s="10" t="s">
        <v>1111</v>
      </c>
      <c r="E312" s="8" t="s">
        <v>900</v>
      </c>
      <c r="F312" s="8" t="str">
        <f>IF(COUNTIF('Healthy (TIAB)'!A1306:A2200, B312) &gt; 0, "Yes", "No")</f>
        <v>No</v>
      </c>
    </row>
    <row r="313" spans="1:6" ht="48" x14ac:dyDescent="0.2">
      <c r="A313" s="8">
        <v>2015</v>
      </c>
      <c r="B313" s="8">
        <v>25861421</v>
      </c>
      <c r="C313" s="9">
        <f>HYPERLINK(_xlfn.CONCAT("https://pubmed.ncbi.nlm.nih.gov/",B313), B313)</f>
        <v>25861421</v>
      </c>
      <c r="D313" s="10" t="s">
        <v>1112</v>
      </c>
      <c r="E313" s="8" t="s">
        <v>851</v>
      </c>
      <c r="F313" s="8" t="str">
        <f>IF(COUNTIF('Healthy (TIAB)'!A1317:A2211, B313) &gt; 0, "Yes", "No")</f>
        <v>No</v>
      </c>
    </row>
    <row r="314" spans="1:6" ht="32" x14ac:dyDescent="0.2">
      <c r="A314" s="8">
        <v>2015</v>
      </c>
      <c r="B314" s="8">
        <v>26561628</v>
      </c>
      <c r="C314" s="9">
        <f>HYPERLINK(_xlfn.CONCAT("https://pubmed.ncbi.nlm.nih.gov/",B314), B314)</f>
        <v>26561628</v>
      </c>
      <c r="D314" s="10" t="s">
        <v>1113</v>
      </c>
      <c r="E314" s="8" t="s">
        <v>845</v>
      </c>
      <c r="F314" s="8" t="str">
        <f>IF(COUNTIF('Healthy (TIAB)'!A1341:A2235, B314) &gt; 0, "Yes", "No")</f>
        <v>No</v>
      </c>
    </row>
    <row r="315" spans="1:6" ht="32" x14ac:dyDescent="0.2">
      <c r="A315" s="8">
        <v>2015</v>
      </c>
      <c r="B315" s="8">
        <v>25759102</v>
      </c>
      <c r="C315" s="9">
        <f>HYPERLINK(_xlfn.CONCAT("https://pubmed.ncbi.nlm.nih.gov/",B315), B315)</f>
        <v>25759102</v>
      </c>
      <c r="D315" s="10" t="s">
        <v>1114</v>
      </c>
      <c r="E315" s="8" t="s">
        <v>1002</v>
      </c>
      <c r="F315" s="8" t="str">
        <f>IF(COUNTIF('Healthy (TIAB)'!A1372:A2266, B315) &gt; 0, "Yes", "No")</f>
        <v>No</v>
      </c>
    </row>
    <row r="316" spans="1:6" ht="48" x14ac:dyDescent="0.2">
      <c r="A316" s="8">
        <v>2015</v>
      </c>
      <c r="B316" s="8">
        <v>26073395</v>
      </c>
      <c r="C316" s="9">
        <f>HYPERLINK(_xlfn.CONCAT("https://pubmed.ncbi.nlm.nih.gov/",B316), B316)</f>
        <v>26073395</v>
      </c>
      <c r="D316" s="10" t="s">
        <v>1115</v>
      </c>
      <c r="E316" s="8" t="s">
        <v>862</v>
      </c>
      <c r="F316" s="8" t="str">
        <f>IF(COUNTIF('Healthy (TIAB)'!A1406:A2300, B316) &gt; 0, "Yes", "No")</f>
        <v>No</v>
      </c>
    </row>
    <row r="317" spans="1:6" ht="16" x14ac:dyDescent="0.2">
      <c r="A317" s="8">
        <v>2015</v>
      </c>
      <c r="B317" s="8">
        <v>25722277</v>
      </c>
      <c r="C317" s="9">
        <f>HYPERLINK(_xlfn.CONCAT("https://pubmed.ncbi.nlm.nih.gov/",B317), B317)</f>
        <v>25722277</v>
      </c>
      <c r="D317" s="10" t="s">
        <v>1810</v>
      </c>
      <c r="E317" s="8" t="s">
        <v>1297</v>
      </c>
      <c r="F317" s="8" t="str">
        <f>IF(COUNTIF('Healthy (TIAB)'!A1460:A2354, B317) &gt; 0, "Yes", "No")</f>
        <v>No</v>
      </c>
    </row>
    <row r="318" spans="1:6" ht="32" x14ac:dyDescent="0.2">
      <c r="A318" s="8">
        <v>2015</v>
      </c>
      <c r="B318" s="8">
        <v>26561623</v>
      </c>
      <c r="C318" s="9">
        <f>HYPERLINK(_xlfn.CONCAT("https://pubmed.ncbi.nlm.nih.gov/",B318), B318)</f>
        <v>26561623</v>
      </c>
      <c r="D318" s="10" t="s">
        <v>454</v>
      </c>
      <c r="E318" s="8" t="s">
        <v>899</v>
      </c>
      <c r="F318" s="8" t="str">
        <f>IF(COUNTIF('Healthy (TIAB)'!A1462:A2356, B318) &gt; 0, "Yes", "No")</f>
        <v>No</v>
      </c>
    </row>
    <row r="319" spans="1:6" ht="32" x14ac:dyDescent="0.2">
      <c r="A319" s="8">
        <v>2015</v>
      </c>
      <c r="B319" s="8">
        <v>26316434</v>
      </c>
      <c r="C319" s="9">
        <f>HYPERLINK(_xlfn.CONCAT("https://pubmed.ncbi.nlm.nih.gov/",B319), B319)</f>
        <v>26316434</v>
      </c>
      <c r="D319" s="10" t="s">
        <v>1117</v>
      </c>
      <c r="E319" s="8" t="s">
        <v>848</v>
      </c>
      <c r="F319" s="8" t="str">
        <f>IF(COUNTIF('Healthy (TIAB)'!A1468:A2362, B319) &gt; 0, "Yes", "No")</f>
        <v>No</v>
      </c>
    </row>
    <row r="320" spans="1:6" ht="32" x14ac:dyDescent="0.2">
      <c r="A320" s="8">
        <v>2015</v>
      </c>
      <c r="B320" s="8">
        <v>26687697</v>
      </c>
      <c r="C320" s="9">
        <f>HYPERLINK(_xlfn.CONCAT("https://pubmed.ncbi.nlm.nih.gov/",B320), B320)</f>
        <v>26687697</v>
      </c>
      <c r="D320" s="10" t="s">
        <v>1118</v>
      </c>
      <c r="E320" s="8" t="s">
        <v>851</v>
      </c>
      <c r="F320" s="8" t="str">
        <f>IF(COUNTIF('Healthy (TIAB)'!A1470:A2364, B320) &gt; 0, "Yes", "No")</f>
        <v>No</v>
      </c>
    </row>
    <row r="321" spans="1:6" ht="32" x14ac:dyDescent="0.2">
      <c r="A321" s="8">
        <v>2015</v>
      </c>
      <c r="B321" s="8">
        <v>25820474</v>
      </c>
      <c r="C321" s="9">
        <f>HYPERLINK(_xlfn.CONCAT("https://pubmed.ncbi.nlm.nih.gov/",B321), B321)</f>
        <v>25820474</v>
      </c>
      <c r="D321" s="10" t="s">
        <v>565</v>
      </c>
      <c r="E321" s="8" t="s">
        <v>1025</v>
      </c>
      <c r="F321" s="8" t="str">
        <f>IF(COUNTIF('Healthy (TIAB)'!A1485:A2379, B321) &gt; 0, "Yes", "No")</f>
        <v>No</v>
      </c>
    </row>
    <row r="322" spans="1:6" ht="16" x14ac:dyDescent="0.2">
      <c r="A322" s="8">
        <v>2015</v>
      </c>
      <c r="B322" s="8">
        <v>26247219</v>
      </c>
      <c r="C322" s="9">
        <f>HYPERLINK(_xlfn.CONCAT("https://pubmed.ncbi.nlm.nih.gov/",B322), B322)</f>
        <v>26247219</v>
      </c>
      <c r="D322" s="10" t="s">
        <v>1818</v>
      </c>
      <c r="E322" s="8" t="s">
        <v>893</v>
      </c>
      <c r="F322" s="8" t="str">
        <f>IF(COUNTIF('Healthy (TIAB)'!A1488:A2382, B322) &gt; 0, "Yes", "No")</f>
        <v>No</v>
      </c>
    </row>
    <row r="323" spans="1:6" ht="32" x14ac:dyDescent="0.2">
      <c r="A323" s="8">
        <v>2015</v>
      </c>
      <c r="B323" s="8">
        <v>25852206</v>
      </c>
      <c r="C323" s="9">
        <f>HYPERLINK(_xlfn.CONCAT("https://pubmed.ncbi.nlm.nih.gov/",B323), B323)</f>
        <v>25852206</v>
      </c>
      <c r="D323" s="10" t="s">
        <v>1120</v>
      </c>
      <c r="E323" s="8" t="s">
        <v>853</v>
      </c>
      <c r="F323" s="8" t="str">
        <f>IF(COUNTIF('Healthy (TIAB)'!A1494:A2388, B323) &gt; 0, "Yes", "No")</f>
        <v>No</v>
      </c>
    </row>
    <row r="324" spans="1:6" ht="48" x14ac:dyDescent="0.2">
      <c r="A324" s="8">
        <v>2015</v>
      </c>
      <c r="B324" s="8">
        <v>25609264</v>
      </c>
      <c r="C324" s="9">
        <f>HYPERLINK(_xlfn.CONCAT("https://pubmed.ncbi.nlm.nih.gov/",B324), B324)</f>
        <v>25609264</v>
      </c>
      <c r="D324" s="10" t="s">
        <v>1121</v>
      </c>
      <c r="E324" s="8" t="s">
        <v>1017</v>
      </c>
      <c r="F324" s="8" t="str">
        <f>IF(COUNTIF('Healthy (TIAB)'!A1520:A2414, B324) &gt; 0, "Yes", "No")</f>
        <v>No</v>
      </c>
    </row>
    <row r="325" spans="1:6" ht="32" x14ac:dyDescent="0.2">
      <c r="A325" s="8">
        <v>2015</v>
      </c>
      <c r="B325" s="8">
        <v>26925376</v>
      </c>
      <c r="C325" s="9">
        <f>HYPERLINK(_xlfn.CONCAT("https://pubmed.ncbi.nlm.nih.gov/",B325), B325)</f>
        <v>26925376</v>
      </c>
      <c r="D325" s="10" t="s">
        <v>1122</v>
      </c>
      <c r="E325" s="8" t="s">
        <v>856</v>
      </c>
      <c r="F325" s="8" t="str">
        <f>IF(COUNTIF('Healthy (TIAB)'!A1522:A2416, B325) &gt; 0, "Yes", "No")</f>
        <v>No</v>
      </c>
    </row>
    <row r="326" spans="1:6" ht="32" x14ac:dyDescent="0.2">
      <c r="A326" s="8">
        <v>2015</v>
      </c>
      <c r="B326" s="8">
        <v>26092372</v>
      </c>
      <c r="C326" s="9">
        <f>HYPERLINK(_xlfn.CONCAT("https://pubmed.ncbi.nlm.nih.gov/",B326), B326)</f>
        <v>26092372</v>
      </c>
      <c r="D326" s="10" t="s">
        <v>166</v>
      </c>
      <c r="E326" s="8" t="s">
        <v>851</v>
      </c>
      <c r="F326" s="8" t="str">
        <f>IF(COUNTIF('Healthy (TIAB)'!A1552:A2446, B326) &gt; 0, "Yes", "No")</f>
        <v>No</v>
      </c>
    </row>
    <row r="327" spans="1:6" ht="32" x14ac:dyDescent="0.2">
      <c r="A327" s="8">
        <v>2015</v>
      </c>
      <c r="B327" s="8">
        <v>25994567</v>
      </c>
      <c r="C327" s="9">
        <f>HYPERLINK(_xlfn.CONCAT("https://pubmed.ncbi.nlm.nih.gov/",B327), B327)</f>
        <v>25994567</v>
      </c>
      <c r="D327" s="10" t="s">
        <v>566</v>
      </c>
      <c r="E327" s="8" t="s">
        <v>1123</v>
      </c>
      <c r="F327" s="8" t="str">
        <f>IF(COUNTIF('Healthy (TIAB)'!A1618:A2512, B327) &gt; 0, "Yes", "No")</f>
        <v>No</v>
      </c>
    </row>
    <row r="328" spans="1:6" ht="48" x14ac:dyDescent="0.2">
      <c r="A328" s="8">
        <v>2015</v>
      </c>
      <c r="B328" s="8">
        <v>26525102</v>
      </c>
      <c r="C328" s="9">
        <f>HYPERLINK(_xlfn.CONCAT("https://pubmed.ncbi.nlm.nih.gov/",B328), B328)</f>
        <v>26525102</v>
      </c>
      <c r="D328" s="10" t="s">
        <v>1124</v>
      </c>
      <c r="E328" s="8" t="s">
        <v>853</v>
      </c>
      <c r="F328" s="8" t="str">
        <f>IF(COUNTIF('Healthy (TIAB)'!A1643:A2537, B328) &gt; 0, "Yes", "No")</f>
        <v>No</v>
      </c>
    </row>
    <row r="329" spans="1:6" ht="32" x14ac:dyDescent="0.2">
      <c r="A329" s="8">
        <v>2015</v>
      </c>
      <c r="B329" s="8">
        <v>25940724</v>
      </c>
      <c r="C329" s="9">
        <f>HYPERLINK(_xlfn.CONCAT("https://pubmed.ncbi.nlm.nih.gov/",B329), B329)</f>
        <v>25940724</v>
      </c>
      <c r="D329" s="10" t="s">
        <v>1125</v>
      </c>
      <c r="E329" s="8" t="s">
        <v>850</v>
      </c>
      <c r="F329" s="8" t="str">
        <f>IF(COUNTIF('Healthy (TIAB)'!A1663:A2557, B329) &gt; 0, "Yes", "No")</f>
        <v>No</v>
      </c>
    </row>
    <row r="330" spans="1:6" ht="48" x14ac:dyDescent="0.2">
      <c r="A330" s="8">
        <v>2014</v>
      </c>
      <c r="B330" s="8">
        <v>24120032</v>
      </c>
      <c r="C330" s="9">
        <f>HYPERLINK(_xlfn.CONCAT("https://pubmed.ncbi.nlm.nih.gov/",B330), B330)</f>
        <v>24120032</v>
      </c>
      <c r="D330" s="10" t="s">
        <v>1126</v>
      </c>
      <c r="E330" s="8" t="s">
        <v>853</v>
      </c>
      <c r="F330" s="8" t="str">
        <f>IF(COUNTIF('Healthy (TIAB)'!A701:A1595, B330) &gt; 0, "Yes", "No")</f>
        <v>No</v>
      </c>
    </row>
    <row r="331" spans="1:6" ht="32" x14ac:dyDescent="0.2">
      <c r="A331" s="8">
        <v>2014</v>
      </c>
      <c r="B331" s="8">
        <v>24507770</v>
      </c>
      <c r="C331" s="9">
        <f>HYPERLINK(_xlfn.CONCAT("https://pubmed.ncbi.nlm.nih.gov/",B331), B331)</f>
        <v>24507770</v>
      </c>
      <c r="D331" s="10" t="s">
        <v>1127</v>
      </c>
      <c r="E331" s="8" t="s">
        <v>853</v>
      </c>
      <c r="F331" s="8" t="str">
        <f>IF(COUNTIF('Healthy (TIAB)'!A702:A1596, B331) &gt; 0, "Yes", "No")</f>
        <v>No</v>
      </c>
    </row>
    <row r="332" spans="1:6" ht="32" x14ac:dyDescent="0.2">
      <c r="A332" s="8">
        <v>2014</v>
      </c>
      <c r="B332" s="8">
        <v>23721647</v>
      </c>
      <c r="C332" s="9">
        <f>HYPERLINK(_xlfn.CONCAT("https://pubmed.ncbi.nlm.nih.gov/",B332), B332)</f>
        <v>23721647</v>
      </c>
      <c r="D332" s="10" t="s">
        <v>1128</v>
      </c>
      <c r="E332" s="8" t="s">
        <v>869</v>
      </c>
      <c r="F332" s="8" t="str">
        <f>IF(COUNTIF('Healthy (TIAB)'!A755:A1649, B332) &gt; 0, "Yes", "No")</f>
        <v>No</v>
      </c>
    </row>
    <row r="333" spans="1:6" ht="32" x14ac:dyDescent="0.2">
      <c r="A333" s="8">
        <v>2014</v>
      </c>
      <c r="B333" s="8">
        <v>23894176</v>
      </c>
      <c r="C333" s="9">
        <f>HYPERLINK(_xlfn.CONCAT("https://pubmed.ncbi.nlm.nih.gov/",B333), B333)</f>
        <v>23894176</v>
      </c>
      <c r="D333" s="10" t="s">
        <v>1751</v>
      </c>
      <c r="E333" s="8" t="s">
        <v>891</v>
      </c>
      <c r="F333" s="8" t="str">
        <f>IF(COUNTIF('Healthy (TIAB)'!A757:A1651, B333) &gt; 0, "Yes", "No")</f>
        <v>No</v>
      </c>
    </row>
    <row r="334" spans="1:6" ht="32" x14ac:dyDescent="0.2">
      <c r="A334" s="8">
        <v>2014</v>
      </c>
      <c r="B334" s="8">
        <v>25515553</v>
      </c>
      <c r="C334" s="9">
        <f>HYPERLINK(_xlfn.CONCAT("https://pubmed.ncbi.nlm.nih.gov/",B334), B334)</f>
        <v>25515553</v>
      </c>
      <c r="D334" s="10" t="s">
        <v>1130</v>
      </c>
      <c r="E334" s="8" t="s">
        <v>851</v>
      </c>
      <c r="F334" s="8" t="str">
        <f>IF(COUNTIF('Healthy (TIAB)'!A806:A1700, B334) &gt; 0, "Yes", "No")</f>
        <v>No</v>
      </c>
    </row>
    <row r="335" spans="1:6" ht="32" x14ac:dyDescent="0.2">
      <c r="A335" s="8">
        <v>2014</v>
      </c>
      <c r="B335" s="8">
        <v>24818764</v>
      </c>
      <c r="C335" s="9">
        <f>HYPERLINK(_xlfn.CONCAT("https://pubmed.ncbi.nlm.nih.gov/",B335), B335)</f>
        <v>24818764</v>
      </c>
      <c r="D335" s="10" t="s">
        <v>1131</v>
      </c>
      <c r="E335" s="8" t="s">
        <v>848</v>
      </c>
      <c r="F335" s="8" t="str">
        <f>IF(COUNTIF('Healthy (TIAB)'!A813:A1707, B335) &gt; 0, "Yes", "No")</f>
        <v>No</v>
      </c>
    </row>
    <row r="336" spans="1:6" ht="32" x14ac:dyDescent="0.2">
      <c r="A336" s="8">
        <v>2014</v>
      </c>
      <c r="B336" s="8">
        <v>24505350</v>
      </c>
      <c r="C336" s="9">
        <f>HYPERLINK(_xlfn.CONCAT("https://pubmed.ncbi.nlm.nih.gov/",B336), B336)</f>
        <v>24505350</v>
      </c>
      <c r="D336" s="10" t="s">
        <v>1757</v>
      </c>
      <c r="E336" s="8" t="s">
        <v>926</v>
      </c>
      <c r="F336" s="8" t="str">
        <f>IF(COUNTIF('Healthy (TIAB)'!A834:A1728, B336) &gt; 0, "Yes", "No")</f>
        <v>No</v>
      </c>
    </row>
    <row r="337" spans="1:6" ht="48" x14ac:dyDescent="0.2">
      <c r="A337" s="8">
        <v>2014</v>
      </c>
      <c r="B337" s="8">
        <v>24915983</v>
      </c>
      <c r="C337" s="9">
        <f>HYPERLINK(_xlfn.CONCAT("https://pubmed.ncbi.nlm.nih.gov/",B337), B337)</f>
        <v>24915983</v>
      </c>
      <c r="D337" s="10" t="s">
        <v>1132</v>
      </c>
      <c r="E337" s="8" t="s">
        <v>851</v>
      </c>
      <c r="F337" s="8" t="str">
        <f>IF(COUNTIF('Healthy (TIAB)'!A881:A1775, B337) &gt; 0, "Yes", "No")</f>
        <v>No</v>
      </c>
    </row>
    <row r="338" spans="1:6" ht="32" x14ac:dyDescent="0.2">
      <c r="A338" s="8">
        <v>2014</v>
      </c>
      <c r="B338" s="8">
        <v>24834906</v>
      </c>
      <c r="C338" s="9">
        <f>HYPERLINK(_xlfn.CONCAT("https://pubmed.ncbi.nlm.nih.gov/",B338), B338)</f>
        <v>24834906</v>
      </c>
      <c r="D338" s="10" t="s">
        <v>1133</v>
      </c>
      <c r="E338" s="8" t="s">
        <v>853</v>
      </c>
      <c r="F338" s="8" t="str">
        <f>IF(COUNTIF('Healthy (TIAB)'!A886:A1780, B338) &gt; 0, "Yes", "No")</f>
        <v>No</v>
      </c>
    </row>
    <row r="339" spans="1:6" ht="32" x14ac:dyDescent="0.2">
      <c r="A339" s="8">
        <v>2014</v>
      </c>
      <c r="B339" s="8">
        <v>24850465</v>
      </c>
      <c r="C339" s="9">
        <f>HYPERLINK(_xlfn.CONCAT("https://pubmed.ncbi.nlm.nih.gov/",B339), B339)</f>
        <v>24850465</v>
      </c>
      <c r="D339" s="10" t="s">
        <v>1134</v>
      </c>
      <c r="E339" s="8" t="s">
        <v>851</v>
      </c>
      <c r="F339" s="8" t="str">
        <f>IF(COUNTIF('Healthy (TIAB)'!A909:A1803, B339) &gt; 0, "Yes", "No")</f>
        <v>No</v>
      </c>
    </row>
    <row r="340" spans="1:6" ht="32" x14ac:dyDescent="0.2">
      <c r="A340" s="8">
        <v>2014</v>
      </c>
      <c r="B340" s="8">
        <v>25008950</v>
      </c>
      <c r="C340" s="9">
        <f>HYPERLINK(_xlfn.CONCAT("https://pubmed.ncbi.nlm.nih.gov/",B340), B340)</f>
        <v>25008950</v>
      </c>
      <c r="D340" s="10" t="s">
        <v>1135</v>
      </c>
      <c r="E340" s="8" t="s">
        <v>1136</v>
      </c>
      <c r="F340" s="8" t="str">
        <f>IF(COUNTIF('Healthy (TIAB)'!A910:A1804, B340) &gt; 0, "Yes", "No")</f>
        <v>No</v>
      </c>
    </row>
    <row r="341" spans="1:6" ht="48" x14ac:dyDescent="0.2">
      <c r="A341" s="8">
        <v>2014</v>
      </c>
      <c r="B341" s="8">
        <v>25519029</v>
      </c>
      <c r="C341" s="9">
        <f>HYPERLINK(_xlfn.CONCAT("https://pubmed.ncbi.nlm.nih.gov/",B341), B341)</f>
        <v>25519029</v>
      </c>
      <c r="D341" s="10" t="s">
        <v>1137</v>
      </c>
      <c r="E341" s="8" t="s">
        <v>869</v>
      </c>
      <c r="F341" s="8" t="str">
        <f>IF(COUNTIF('Healthy (TIAB)'!A916:A1810, B341) &gt; 0, "Yes", "No")</f>
        <v>No</v>
      </c>
    </row>
    <row r="342" spans="1:6" ht="48" x14ac:dyDescent="0.2">
      <c r="A342" s="8">
        <v>2014</v>
      </c>
      <c r="B342" s="8">
        <v>24829493</v>
      </c>
      <c r="C342" s="9">
        <f>HYPERLINK(_xlfn.CONCAT("https://pubmed.ncbi.nlm.nih.gov/",B342), B342)</f>
        <v>24829493</v>
      </c>
      <c r="D342" s="10" t="s">
        <v>1138</v>
      </c>
      <c r="E342" s="8" t="s">
        <v>1139</v>
      </c>
      <c r="F342" s="8" t="str">
        <f>IF(COUNTIF('Healthy (TIAB)'!A930:A1824, B342) &gt; 0, "Yes", "No")</f>
        <v>No</v>
      </c>
    </row>
    <row r="343" spans="1:6" ht="32" x14ac:dyDescent="0.2">
      <c r="A343" s="8">
        <v>2014</v>
      </c>
      <c r="B343" s="8">
        <v>24600599</v>
      </c>
      <c r="C343" s="9">
        <f>HYPERLINK(_xlfn.CONCAT("https://pubmed.ncbi.nlm.nih.gov/",B343), B343)</f>
        <v>24600599</v>
      </c>
      <c r="D343" s="10" t="s">
        <v>1140</v>
      </c>
      <c r="E343" s="8" t="s">
        <v>851</v>
      </c>
      <c r="F343" s="8" t="str">
        <f>IF(COUNTIF('Healthy (TIAB)'!A944:A1838, B343) &gt; 0, "Yes", "No")</f>
        <v>No</v>
      </c>
    </row>
    <row r="344" spans="1:6" ht="32" x14ac:dyDescent="0.2">
      <c r="A344" s="8">
        <v>2014</v>
      </c>
      <c r="B344" s="8">
        <v>24806387</v>
      </c>
      <c r="C344" s="9">
        <f>HYPERLINK(_xlfn.CONCAT("https://pubmed.ncbi.nlm.nih.gov/",B344), B344)</f>
        <v>24806387</v>
      </c>
      <c r="D344" s="10" t="s">
        <v>1141</v>
      </c>
      <c r="E344" s="8" t="s">
        <v>845</v>
      </c>
      <c r="F344" s="8" t="str">
        <f>IF(COUNTIF('Healthy (TIAB)'!A949:A1843, B344) &gt; 0, "Yes", "No")</f>
        <v>No</v>
      </c>
    </row>
    <row r="345" spans="1:6" ht="32" x14ac:dyDescent="0.2">
      <c r="A345" s="8">
        <v>2014</v>
      </c>
      <c r="B345" s="8">
        <v>24158248</v>
      </c>
      <c r="C345" s="9">
        <f>HYPERLINK(_xlfn.CONCAT("https://pubmed.ncbi.nlm.nih.gov/",B345), B345)</f>
        <v>24158248</v>
      </c>
      <c r="D345" s="10" t="s">
        <v>1142</v>
      </c>
      <c r="E345" s="8" t="s">
        <v>856</v>
      </c>
      <c r="F345" s="8" t="str">
        <f>IF(COUNTIF('Healthy (TIAB)'!A956:A1850, B345) &gt; 0, "Yes", "No")</f>
        <v>No</v>
      </c>
    </row>
    <row r="346" spans="1:6" ht="32" x14ac:dyDescent="0.2">
      <c r="A346" s="8">
        <v>2014</v>
      </c>
      <c r="B346" s="8">
        <v>24401211</v>
      </c>
      <c r="C346" s="9">
        <f>HYPERLINK(_xlfn.CONCAT("https://pubmed.ncbi.nlm.nih.gov/",B346), B346)</f>
        <v>24401211</v>
      </c>
      <c r="D346" s="10" t="s">
        <v>1143</v>
      </c>
      <c r="E346" s="8" t="s">
        <v>1084</v>
      </c>
      <c r="F346" s="8" t="str">
        <f>IF(COUNTIF('Healthy (TIAB)'!A963:A1857, B346) &gt; 0, "Yes", "No")</f>
        <v>No</v>
      </c>
    </row>
    <row r="347" spans="1:6" ht="32" x14ac:dyDescent="0.2">
      <c r="A347" s="8">
        <v>2014</v>
      </c>
      <c r="B347" s="8">
        <v>24528693</v>
      </c>
      <c r="C347" s="9">
        <f>HYPERLINK(_xlfn.CONCAT("https://pubmed.ncbi.nlm.nih.gov/",B347), B347)</f>
        <v>24528693</v>
      </c>
      <c r="D347" s="10" t="s">
        <v>1144</v>
      </c>
      <c r="E347" s="8" t="s">
        <v>851</v>
      </c>
      <c r="F347" s="8" t="str">
        <f>IF(COUNTIF('Healthy (TIAB)'!A968:A1862, B347) &gt; 0, "Yes", "No")</f>
        <v>No</v>
      </c>
    </row>
    <row r="348" spans="1:6" ht="32" x14ac:dyDescent="0.2">
      <c r="A348" s="8">
        <v>2014</v>
      </c>
      <c r="B348" s="8">
        <v>24637411</v>
      </c>
      <c r="C348" s="9">
        <f>HYPERLINK(_xlfn.CONCAT("https://pubmed.ncbi.nlm.nih.gov/",B348), B348)</f>
        <v>24637411</v>
      </c>
      <c r="D348" s="10" t="s">
        <v>1145</v>
      </c>
      <c r="E348" s="8" t="s">
        <v>926</v>
      </c>
      <c r="F348" s="8" t="str">
        <f>IF(COUNTIF('Healthy (TIAB)'!A972:A1866, B348) &gt; 0, "Yes", "No")</f>
        <v>No</v>
      </c>
    </row>
    <row r="349" spans="1:6" ht="32" x14ac:dyDescent="0.2">
      <c r="A349" s="8">
        <v>2014</v>
      </c>
      <c r="B349" s="8">
        <v>24356795</v>
      </c>
      <c r="C349" s="9">
        <f>HYPERLINK(_xlfn.CONCAT("https://pubmed.ncbi.nlm.nih.gov/",B349), B349)</f>
        <v>24356795</v>
      </c>
      <c r="D349" s="10" t="s">
        <v>1778</v>
      </c>
      <c r="E349" s="8" t="s">
        <v>887</v>
      </c>
      <c r="F349" s="8" t="str">
        <f>IF(COUNTIF('Healthy (TIAB)'!A979:A1873, B349) &gt; 0, "Yes", "No")</f>
        <v>No</v>
      </c>
    </row>
    <row r="350" spans="1:6" ht="32" x14ac:dyDescent="0.2">
      <c r="A350" s="8">
        <v>2014</v>
      </c>
      <c r="B350" s="8">
        <v>24314586</v>
      </c>
      <c r="C350" s="9">
        <f>HYPERLINK(_xlfn.CONCAT("https://pubmed.ncbi.nlm.nih.gov/",B350), B350)</f>
        <v>24314586</v>
      </c>
      <c r="D350" s="10" t="s">
        <v>1782</v>
      </c>
      <c r="E350" s="8" t="s">
        <v>853</v>
      </c>
      <c r="F350" s="8" t="str">
        <f>IF(COUNTIF('Healthy (TIAB)'!A1024:A1918, B350) &gt; 0, "Yes", "No")</f>
        <v>No</v>
      </c>
    </row>
    <row r="351" spans="1:6" ht="32" x14ac:dyDescent="0.2">
      <c r="A351" s="8">
        <v>2014</v>
      </c>
      <c r="B351" s="8">
        <v>24634501</v>
      </c>
      <c r="C351" s="9">
        <f>HYPERLINK(_xlfn.CONCAT("https://pubmed.ncbi.nlm.nih.gov/",B351), B351)</f>
        <v>24634501</v>
      </c>
      <c r="D351" s="10" t="s">
        <v>386</v>
      </c>
      <c r="E351" s="8" t="s">
        <v>893</v>
      </c>
      <c r="F351" s="8" t="str">
        <f>IF(COUNTIF('Healthy (TIAB)'!A1113:A2007, B351) &gt; 0, "Yes", "No")</f>
        <v>No</v>
      </c>
    </row>
    <row r="352" spans="1:6" ht="48" x14ac:dyDescent="0.2">
      <c r="A352" s="8">
        <v>2014</v>
      </c>
      <c r="B352" s="8">
        <v>24461313</v>
      </c>
      <c r="C352" s="9">
        <f>HYPERLINK(_xlfn.CONCAT("https://pubmed.ncbi.nlm.nih.gov/",B352), B352)</f>
        <v>24461313</v>
      </c>
      <c r="D352" s="10" t="s">
        <v>1146</v>
      </c>
      <c r="E352" s="8" t="s">
        <v>845</v>
      </c>
      <c r="F352" s="8" t="str">
        <f>IF(COUNTIF('Healthy (TIAB)'!A1114:A2008, B352) &gt; 0, "Yes", "No")</f>
        <v>No</v>
      </c>
    </row>
    <row r="353" spans="1:6" ht="32" x14ac:dyDescent="0.2">
      <c r="A353" s="8">
        <v>2014</v>
      </c>
      <c r="B353" s="8">
        <v>23417688</v>
      </c>
      <c r="C353" s="9">
        <f>HYPERLINK(_xlfn.CONCAT("https://pubmed.ncbi.nlm.nih.gov/",B353), B353)</f>
        <v>23417688</v>
      </c>
      <c r="D353" s="10" t="s">
        <v>1147</v>
      </c>
      <c r="E353" s="8" t="s">
        <v>899</v>
      </c>
      <c r="F353" s="8" t="str">
        <f>IF(COUNTIF('Healthy (TIAB)'!A1118:A2012, B353) &gt; 0, "Yes", "No")</f>
        <v>No</v>
      </c>
    </row>
    <row r="354" spans="1:6" ht="32" x14ac:dyDescent="0.2">
      <c r="A354" s="8">
        <v>2014</v>
      </c>
      <c r="B354" s="8">
        <v>24390292</v>
      </c>
      <c r="C354" s="9">
        <f>HYPERLINK(_xlfn.CONCAT("https://pubmed.ncbi.nlm.nih.gov/",B354), B354)</f>
        <v>24390292</v>
      </c>
      <c r="D354" s="10" t="s">
        <v>1148</v>
      </c>
      <c r="E354" s="8" t="s">
        <v>853</v>
      </c>
      <c r="F354" s="8" t="str">
        <f>IF(COUNTIF('Healthy (TIAB)'!A1121:A2015, B354) &gt; 0, "Yes", "No")</f>
        <v>No</v>
      </c>
    </row>
    <row r="355" spans="1:6" ht="16" x14ac:dyDescent="0.2">
      <c r="A355" s="8">
        <v>2014</v>
      </c>
      <c r="B355" s="8">
        <v>24659610</v>
      </c>
      <c r="C355" s="9">
        <f>HYPERLINK(_xlfn.CONCAT("https://pubmed.ncbi.nlm.nih.gov/",B355), B355)</f>
        <v>24659610</v>
      </c>
      <c r="D355" s="10" t="s">
        <v>442</v>
      </c>
      <c r="E355" s="8" t="s">
        <v>848</v>
      </c>
      <c r="F355" s="8" t="str">
        <f>IF(COUNTIF('Healthy (TIAB)'!A1132:A2026, B355) &gt; 0, "Yes", "No")</f>
        <v>No</v>
      </c>
    </row>
    <row r="356" spans="1:6" ht="32" x14ac:dyDescent="0.2">
      <c r="A356" s="8">
        <v>2014</v>
      </c>
      <c r="B356" s="8">
        <v>24368433</v>
      </c>
      <c r="C356" s="9">
        <f>HYPERLINK(_xlfn.CONCAT("https://pubmed.ncbi.nlm.nih.gov/",B356), B356)</f>
        <v>24368433</v>
      </c>
      <c r="D356" s="10" t="s">
        <v>1149</v>
      </c>
      <c r="E356" s="8" t="s">
        <v>851</v>
      </c>
      <c r="F356" s="8" t="str">
        <f>IF(COUNTIF('Healthy (TIAB)'!A1134:A2028, B356) &gt; 0, "Yes", "No")</f>
        <v>No</v>
      </c>
    </row>
    <row r="357" spans="1:6" ht="32" x14ac:dyDescent="0.2">
      <c r="A357" s="8">
        <v>2014</v>
      </c>
      <c r="B357" s="8">
        <v>24375980</v>
      </c>
      <c r="C357" s="9">
        <f>HYPERLINK(_xlfn.CONCAT("https://pubmed.ncbi.nlm.nih.gov/",B357), B357)</f>
        <v>24375980</v>
      </c>
      <c r="D357" s="10" t="s">
        <v>1150</v>
      </c>
      <c r="E357" s="8" t="s">
        <v>887</v>
      </c>
      <c r="F357" s="8" t="str">
        <f>IF(COUNTIF('Healthy (TIAB)'!A1136:A2030, B357) &gt; 0, "Yes", "No")</f>
        <v>No</v>
      </c>
    </row>
    <row r="358" spans="1:6" ht="32" x14ac:dyDescent="0.2">
      <c r="A358" s="8">
        <v>2014</v>
      </c>
      <c r="B358" s="8">
        <v>24259553</v>
      </c>
      <c r="C358" s="9">
        <f>HYPERLINK(_xlfn.CONCAT("https://pubmed.ncbi.nlm.nih.gov/",B358), B358)</f>
        <v>24259553</v>
      </c>
      <c r="D358" s="10" t="s">
        <v>153</v>
      </c>
      <c r="E358" s="8" t="s">
        <v>887</v>
      </c>
      <c r="F358" s="8" t="str">
        <f>IF(COUNTIF('Healthy (TIAB)'!A1137:A2031, B358) &gt; 0, "Yes", "No")</f>
        <v>No</v>
      </c>
    </row>
    <row r="359" spans="1:6" ht="32" x14ac:dyDescent="0.2">
      <c r="A359" s="8">
        <v>2014</v>
      </c>
      <c r="B359" s="8">
        <v>24606094</v>
      </c>
      <c r="C359" s="9">
        <f>HYPERLINK(_xlfn.CONCAT("https://pubmed.ncbi.nlm.nih.gov/",B359), B359)</f>
        <v>24606094</v>
      </c>
      <c r="D359" s="10" t="s">
        <v>1151</v>
      </c>
      <c r="E359" s="8" t="s">
        <v>893</v>
      </c>
      <c r="F359" s="8" t="str">
        <f>IF(COUNTIF('Healthy (TIAB)'!A1142:A2036, B359) &gt; 0, "Yes", "No")</f>
        <v>No</v>
      </c>
    </row>
    <row r="360" spans="1:6" ht="32" x14ac:dyDescent="0.2">
      <c r="A360" s="8">
        <v>2014</v>
      </c>
      <c r="B360" s="8">
        <v>24707021</v>
      </c>
      <c r="C360" s="9">
        <f>HYPERLINK(_xlfn.CONCAT("https://pubmed.ncbi.nlm.nih.gov/",B360), B360)</f>
        <v>24707021</v>
      </c>
      <c r="D360" s="10" t="s">
        <v>1152</v>
      </c>
      <c r="E360" s="8" t="s">
        <v>853</v>
      </c>
      <c r="F360" s="8" t="str">
        <f>IF(COUNTIF('Healthy (TIAB)'!A1165:A2059, B360) &gt; 0, "Yes", "No")</f>
        <v>No</v>
      </c>
    </row>
    <row r="361" spans="1:6" ht="32" x14ac:dyDescent="0.2">
      <c r="A361" s="8">
        <v>2014</v>
      </c>
      <c r="B361" s="8">
        <v>25141367</v>
      </c>
      <c r="C361" s="9">
        <f>HYPERLINK(_xlfn.CONCAT("https://pubmed.ncbi.nlm.nih.gov/",B361), B361)</f>
        <v>25141367</v>
      </c>
      <c r="D361" s="10" t="s">
        <v>1153</v>
      </c>
      <c r="E361" s="8" t="s">
        <v>1154</v>
      </c>
      <c r="F361" s="8" t="str">
        <f>IF(COUNTIF('Healthy (TIAB)'!A1167:A2061, B361) &gt; 0, "Yes", "No")</f>
        <v>No</v>
      </c>
    </row>
    <row r="362" spans="1:6" ht="48" x14ac:dyDescent="0.2">
      <c r="A362" s="8">
        <v>2014</v>
      </c>
      <c r="B362" s="8">
        <v>25365012</v>
      </c>
      <c r="C362" s="9">
        <f>HYPERLINK(_xlfn.CONCAT("https://pubmed.ncbi.nlm.nih.gov/",B362), B362)</f>
        <v>25365012</v>
      </c>
      <c r="D362" s="10" t="s">
        <v>393</v>
      </c>
      <c r="E362" s="8" t="s">
        <v>845</v>
      </c>
      <c r="F362" s="8" t="str">
        <f>IF(COUNTIF('Healthy (TIAB)'!A1171:A2065, B362) &gt; 0, "Yes", "No")</f>
        <v>No</v>
      </c>
    </row>
    <row r="363" spans="1:6" ht="32" x14ac:dyDescent="0.2">
      <c r="A363" s="8">
        <v>2014</v>
      </c>
      <c r="B363" s="8">
        <v>25015354</v>
      </c>
      <c r="C363" s="9">
        <f>HYPERLINK(_xlfn.CONCAT("https://pubmed.ncbi.nlm.nih.gov/",B363), B363)</f>
        <v>25015354</v>
      </c>
      <c r="D363" s="10" t="s">
        <v>1155</v>
      </c>
      <c r="E363" s="8" t="s">
        <v>1156</v>
      </c>
      <c r="F363" s="8" t="str">
        <f>IF(COUNTIF('Healthy (TIAB)'!A1175:A2069, B363) &gt; 0, "Yes", "No")</f>
        <v>No</v>
      </c>
    </row>
    <row r="364" spans="1:6" ht="48" x14ac:dyDescent="0.2">
      <c r="A364" s="8">
        <v>2014</v>
      </c>
      <c r="B364" s="8">
        <v>24553695</v>
      </c>
      <c r="C364" s="9">
        <f>HYPERLINK(_xlfn.CONCAT("https://pubmed.ncbi.nlm.nih.gov/",B364), B364)</f>
        <v>24553695</v>
      </c>
      <c r="D364" s="10" t="s">
        <v>1157</v>
      </c>
      <c r="E364" s="8" t="s">
        <v>902</v>
      </c>
      <c r="F364" s="8" t="str">
        <f>IF(COUNTIF('Healthy (TIAB)'!A1192:A2086, B364) &gt; 0, "Yes", "No")</f>
        <v>No</v>
      </c>
    </row>
    <row r="365" spans="1:6" ht="48" x14ac:dyDescent="0.2">
      <c r="A365" s="8">
        <v>2014</v>
      </c>
      <c r="B365" s="8">
        <v>24673793</v>
      </c>
      <c r="C365" s="9">
        <f>HYPERLINK(_xlfn.CONCAT("https://pubmed.ncbi.nlm.nih.gov/",B365), B365)</f>
        <v>24673793</v>
      </c>
      <c r="D365" s="10" t="s">
        <v>156</v>
      </c>
      <c r="E365" s="8" t="s">
        <v>851</v>
      </c>
      <c r="F365" s="8" t="str">
        <f>IF(COUNTIF('Healthy (TIAB)'!A1209:A2103, B365) &gt; 0, "Yes", "No")</f>
        <v>No</v>
      </c>
    </row>
    <row r="366" spans="1:6" ht="32" x14ac:dyDescent="0.2">
      <c r="A366" s="8">
        <v>2014</v>
      </c>
      <c r="B366" s="8">
        <v>25393536</v>
      </c>
      <c r="C366" s="9">
        <f>HYPERLINK(_xlfn.CONCAT("https://pubmed.ncbi.nlm.nih.gov/",B366), B366)</f>
        <v>25393536</v>
      </c>
      <c r="D366" s="10" t="s">
        <v>1158</v>
      </c>
      <c r="E366" s="8" t="s">
        <v>851</v>
      </c>
      <c r="F366" s="8" t="str">
        <f>IF(COUNTIF('Healthy (TIAB)'!A1216:A2110, B366) &gt; 0, "Yes", "No")</f>
        <v>No</v>
      </c>
    </row>
    <row r="367" spans="1:6" ht="32" x14ac:dyDescent="0.2">
      <c r="A367" s="8">
        <v>2014</v>
      </c>
      <c r="B367" s="8">
        <v>24290606</v>
      </c>
      <c r="C367" s="9">
        <f>HYPERLINK(_xlfn.CONCAT("https://pubmed.ncbi.nlm.nih.gov/",B367), B367)</f>
        <v>24290606</v>
      </c>
      <c r="D367" s="10" t="s">
        <v>1159</v>
      </c>
      <c r="E367" s="8" t="s">
        <v>858</v>
      </c>
      <c r="F367" s="8" t="str">
        <f>IF(COUNTIF('Healthy (TIAB)'!A1225:A2119, B367) &gt; 0, "Yes", "No")</f>
        <v>No</v>
      </c>
    </row>
    <row r="368" spans="1:6" ht="32" x14ac:dyDescent="0.2">
      <c r="A368" s="8">
        <v>2014</v>
      </c>
      <c r="B368" s="8">
        <v>24951991</v>
      </c>
      <c r="C368" s="9">
        <f>HYPERLINK(_xlfn.CONCAT("https://pubmed.ncbi.nlm.nih.gov/",B368), B368)</f>
        <v>24951991</v>
      </c>
      <c r="D368" s="10" t="s">
        <v>1160</v>
      </c>
      <c r="E368" s="8" t="s">
        <v>856</v>
      </c>
      <c r="F368" s="8" t="str">
        <f>IF(COUNTIF('Healthy (TIAB)'!A1229:A2123, B368) &gt; 0, "Yes", "No")</f>
        <v>No</v>
      </c>
    </row>
    <row r="369" spans="1:6" ht="48" x14ac:dyDescent="0.2">
      <c r="A369" s="8">
        <v>2014</v>
      </c>
      <c r="B369" s="8">
        <v>25185754</v>
      </c>
      <c r="C369" s="9">
        <f>HYPERLINK(_xlfn.CONCAT("https://pubmed.ncbi.nlm.nih.gov/",B369), B369)</f>
        <v>25185754</v>
      </c>
      <c r="D369" s="10" t="s">
        <v>1161</v>
      </c>
      <c r="E369" s="8" t="s">
        <v>851</v>
      </c>
      <c r="F369" s="8" t="str">
        <f>IF(COUNTIF('Healthy (TIAB)'!A1248:A2142, B369) &gt; 0, "Yes", "No")</f>
        <v>No</v>
      </c>
    </row>
    <row r="370" spans="1:6" ht="32" x14ac:dyDescent="0.2">
      <c r="A370" s="8">
        <v>2014</v>
      </c>
      <c r="B370" s="8">
        <v>24988179</v>
      </c>
      <c r="C370" s="9">
        <f>HYPERLINK(_xlfn.CONCAT("https://pubmed.ncbi.nlm.nih.gov/",B370), B370)</f>
        <v>24988179</v>
      </c>
      <c r="D370" s="10" t="s">
        <v>1162</v>
      </c>
      <c r="E370" s="8" t="s">
        <v>845</v>
      </c>
      <c r="F370" s="8" t="str">
        <f>IF(COUNTIF('Healthy (TIAB)'!A1254:A2148, B370) &gt; 0, "Yes", "No")</f>
        <v>No</v>
      </c>
    </row>
    <row r="371" spans="1:6" ht="32" x14ac:dyDescent="0.2">
      <c r="A371" s="8">
        <v>2014</v>
      </c>
      <c r="B371" s="8">
        <v>25458786</v>
      </c>
      <c r="C371" s="9">
        <f>HYPERLINK(_xlfn.CONCAT("https://pubmed.ncbi.nlm.nih.gov/",B371), B371)</f>
        <v>25458786</v>
      </c>
      <c r="D371" s="10" t="s">
        <v>161</v>
      </c>
      <c r="E371" s="8" t="s">
        <v>899</v>
      </c>
      <c r="F371" s="8" t="str">
        <f>IF(COUNTIF('Healthy (TIAB)'!A1262:A2156, B371) &gt; 0, "Yes", "No")</f>
        <v>No</v>
      </c>
    </row>
    <row r="372" spans="1:6" ht="16" x14ac:dyDescent="0.2">
      <c r="A372" s="8">
        <v>2014</v>
      </c>
      <c r="B372" s="8">
        <v>25278771</v>
      </c>
      <c r="C372" s="9">
        <f>HYPERLINK(_xlfn.CONCAT("https://pubmed.ncbi.nlm.nih.gov/",B372), B372)</f>
        <v>25278771</v>
      </c>
      <c r="D372" s="10" t="s">
        <v>1163</v>
      </c>
      <c r="E372" s="8" t="s">
        <v>845</v>
      </c>
      <c r="F372" s="8" t="str">
        <f>IF(COUNTIF('Healthy (TIAB)'!A1276:A2170, B372) &gt; 0, "Yes", "No")</f>
        <v>No</v>
      </c>
    </row>
    <row r="373" spans="1:6" ht="32" x14ac:dyDescent="0.2">
      <c r="A373" s="8">
        <v>2014</v>
      </c>
      <c r="B373" s="8">
        <v>25332321</v>
      </c>
      <c r="C373" s="9">
        <f>HYPERLINK(_xlfn.CONCAT("https://pubmed.ncbi.nlm.nih.gov/",B373), B373)</f>
        <v>25332321</v>
      </c>
      <c r="D373" s="10" t="s">
        <v>1164</v>
      </c>
      <c r="E373" s="8" t="s">
        <v>851</v>
      </c>
      <c r="F373" s="8" t="str">
        <f>IF(COUNTIF('Healthy (TIAB)'!A1292:A2186, B373) &gt; 0, "Yes", "No")</f>
        <v>No</v>
      </c>
    </row>
    <row r="374" spans="1:6" ht="48" x14ac:dyDescent="0.2">
      <c r="A374" s="8">
        <v>2014</v>
      </c>
      <c r="B374" s="8">
        <v>24884512</v>
      </c>
      <c r="C374" s="9">
        <f>HYPERLINK(_xlfn.CONCAT("https://pubmed.ncbi.nlm.nih.gov/",B374), B374)</f>
        <v>24884512</v>
      </c>
      <c r="D374" s="10" t="s">
        <v>1165</v>
      </c>
      <c r="E374" s="8" t="s">
        <v>887</v>
      </c>
      <c r="F374" s="8" t="str">
        <f>IF(COUNTIF('Healthy (TIAB)'!A1298:A2192, B374) &gt; 0, "Yes", "No")</f>
        <v>No</v>
      </c>
    </row>
    <row r="375" spans="1:6" ht="32" x14ac:dyDescent="0.2">
      <c r="A375" s="8">
        <v>2014</v>
      </c>
      <c r="B375" s="8">
        <v>24587337</v>
      </c>
      <c r="C375" s="9">
        <f>HYPERLINK(_xlfn.CONCAT("https://pubmed.ncbi.nlm.nih.gov/",B375), B375)</f>
        <v>24587337</v>
      </c>
      <c r="D375" s="10" t="s">
        <v>1166</v>
      </c>
      <c r="E375" s="8" t="s">
        <v>845</v>
      </c>
      <c r="F375" s="8" t="str">
        <f>IF(COUNTIF('Healthy (TIAB)'!A1302:A2196, B375) &gt; 0, "Yes", "No")</f>
        <v>No</v>
      </c>
    </row>
    <row r="376" spans="1:6" ht="32" x14ac:dyDescent="0.2">
      <c r="A376" s="8">
        <v>2014</v>
      </c>
      <c r="B376" s="8">
        <v>24643342</v>
      </c>
      <c r="C376" s="9">
        <f>HYPERLINK(_xlfn.CONCAT("https://pubmed.ncbi.nlm.nih.gov/",B376), B376)</f>
        <v>24643342</v>
      </c>
      <c r="D376" s="10" t="s">
        <v>1167</v>
      </c>
      <c r="E376" s="8" t="s">
        <v>926</v>
      </c>
      <c r="F376" s="8" t="str">
        <f>IF(COUNTIF('Healthy (TIAB)'!A1305:A2199, B376) &gt; 0, "Yes", "No")</f>
        <v>No</v>
      </c>
    </row>
    <row r="377" spans="1:6" ht="32" x14ac:dyDescent="0.2">
      <c r="A377" s="8">
        <v>2014</v>
      </c>
      <c r="B377" s="8">
        <v>23796946</v>
      </c>
      <c r="C377" s="9">
        <f>HYPERLINK(_xlfn.CONCAT("https://pubmed.ncbi.nlm.nih.gov/",B377), B377)</f>
        <v>23796946</v>
      </c>
      <c r="D377" s="10" t="s">
        <v>150</v>
      </c>
      <c r="E377" s="8" t="s">
        <v>1467</v>
      </c>
      <c r="F377" s="8" t="str">
        <f>IF(COUNTIF('Healthy (TIAB)'!A1308:A2202, B377) &gt; 0, "Yes", "No")</f>
        <v>No</v>
      </c>
    </row>
    <row r="378" spans="1:6" ht="48" x14ac:dyDescent="0.2">
      <c r="A378" s="8">
        <v>2014</v>
      </c>
      <c r="B378" s="8">
        <v>24138546</v>
      </c>
      <c r="C378" s="9">
        <f>HYPERLINK(_xlfn.CONCAT("https://pubmed.ncbi.nlm.nih.gov/",B378), B378)</f>
        <v>24138546</v>
      </c>
      <c r="D378" s="10" t="s">
        <v>1168</v>
      </c>
      <c r="E378" s="8" t="s">
        <v>1025</v>
      </c>
      <c r="F378" s="8" t="str">
        <f>IF(COUNTIF('Healthy (TIAB)'!A1309:A2203, B378) &gt; 0, "Yes", "No")</f>
        <v>No</v>
      </c>
    </row>
    <row r="379" spans="1:6" ht="32" x14ac:dyDescent="0.2">
      <c r="A379" s="8">
        <v>2014</v>
      </c>
      <c r="B379" s="8">
        <v>24270918</v>
      </c>
      <c r="C379" s="9">
        <f>HYPERLINK(_xlfn.CONCAT("https://pubmed.ncbi.nlm.nih.gov/",B379), B379)</f>
        <v>24270918</v>
      </c>
      <c r="D379" s="10" t="s">
        <v>1724</v>
      </c>
      <c r="E379" s="8" t="s">
        <v>856</v>
      </c>
      <c r="F379" s="8" t="str">
        <f>IF(COUNTIF('Healthy (TIAB)'!A1315:A2209, B379) &gt; 0, "Yes", "No")</f>
        <v>No</v>
      </c>
    </row>
    <row r="380" spans="1:6" ht="48" x14ac:dyDescent="0.2">
      <c r="A380" s="8">
        <v>2014</v>
      </c>
      <c r="B380" s="8">
        <v>25099540</v>
      </c>
      <c r="C380" s="9">
        <f>HYPERLINK(_xlfn.CONCAT("https://pubmed.ncbi.nlm.nih.gov/",B380), B380)</f>
        <v>25099540</v>
      </c>
      <c r="D380" s="10" t="s">
        <v>391</v>
      </c>
      <c r="E380" s="8" t="s">
        <v>899</v>
      </c>
      <c r="F380" s="8" t="str">
        <f>IF(COUNTIF('Healthy (TIAB)'!A1324:A2218, B380) &gt; 0, "Yes", "No")</f>
        <v>No</v>
      </c>
    </row>
    <row r="381" spans="1:6" ht="48" x14ac:dyDescent="0.2">
      <c r="A381" s="8">
        <v>2014</v>
      </c>
      <c r="B381" s="8">
        <v>25147070</v>
      </c>
      <c r="C381" s="9">
        <f>HYPERLINK(_xlfn.CONCAT("https://pubmed.ncbi.nlm.nih.gov/",B381), B381)</f>
        <v>25147070</v>
      </c>
      <c r="D381" s="10" t="s">
        <v>1170</v>
      </c>
      <c r="E381" s="8" t="s">
        <v>966</v>
      </c>
      <c r="F381" s="8" t="str">
        <f>IF(COUNTIF('Healthy (TIAB)'!A1350:A2244, B381) &gt; 0, "Yes", "No")</f>
        <v>No</v>
      </c>
    </row>
    <row r="382" spans="1:6" ht="32" x14ac:dyDescent="0.2">
      <c r="A382" s="8">
        <v>2014</v>
      </c>
      <c r="B382" s="8">
        <v>24647074</v>
      </c>
      <c r="C382" s="9">
        <f>HYPERLINK(_xlfn.CONCAT("https://pubmed.ncbi.nlm.nih.gov/",B382), B382)</f>
        <v>24647074</v>
      </c>
      <c r="D382" s="10" t="s">
        <v>1801</v>
      </c>
      <c r="E382" s="8" t="s">
        <v>887</v>
      </c>
      <c r="F382" s="8" t="str">
        <f>IF(COUNTIF('Healthy (TIAB)'!A1365:A2259, B382) &gt; 0, "Yes", "No")</f>
        <v>No</v>
      </c>
    </row>
    <row r="383" spans="1:6" ht="48" x14ac:dyDescent="0.2">
      <c r="A383" s="8">
        <v>2014</v>
      </c>
      <c r="B383" s="8">
        <v>24670266</v>
      </c>
      <c r="C383" s="9">
        <f>HYPERLINK(_xlfn.CONCAT("https://pubmed.ncbi.nlm.nih.gov/",B383), B383)</f>
        <v>24670266</v>
      </c>
      <c r="D383" s="10" t="s">
        <v>1171</v>
      </c>
      <c r="E383" s="8" t="s">
        <v>1172</v>
      </c>
      <c r="F383" s="8" t="str">
        <f>IF(COUNTIF('Healthy (TIAB)'!A1374:A2268, B383) &gt; 0, "Yes", "No")</f>
        <v>No</v>
      </c>
    </row>
    <row r="384" spans="1:6" ht="32" x14ac:dyDescent="0.2">
      <c r="A384" s="8">
        <v>2014</v>
      </c>
      <c r="B384" s="8">
        <v>24746829</v>
      </c>
      <c r="C384" s="9">
        <f>HYPERLINK(_xlfn.CONCAT("https://pubmed.ncbi.nlm.nih.gov/",B384), B384)</f>
        <v>24746829</v>
      </c>
      <c r="D384" s="10" t="s">
        <v>1173</v>
      </c>
      <c r="E384" s="8" t="s">
        <v>891</v>
      </c>
      <c r="F384" s="8" t="str">
        <f>IF(COUNTIF('Healthy (TIAB)'!A1379:A2273, B384) &gt; 0, "Yes", "No")</f>
        <v>No</v>
      </c>
    </row>
    <row r="385" spans="1:6" ht="32" x14ac:dyDescent="0.2">
      <c r="A385" s="8">
        <v>2014</v>
      </c>
      <c r="B385" s="8">
        <v>24228803</v>
      </c>
      <c r="C385" s="9">
        <f>HYPERLINK(_xlfn.CONCAT("https://pubmed.ncbi.nlm.nih.gov/",B385), B385)</f>
        <v>24228803</v>
      </c>
      <c r="D385" s="10" t="s">
        <v>1174</v>
      </c>
      <c r="E385" s="8" t="s">
        <v>850</v>
      </c>
      <c r="F385" s="8" t="str">
        <f>IF(COUNTIF('Healthy (TIAB)'!A1440:A2334, B385) &gt; 0, "Yes", "No")</f>
        <v>No</v>
      </c>
    </row>
    <row r="386" spans="1:6" ht="48" x14ac:dyDescent="0.2">
      <c r="A386" s="8">
        <v>2014</v>
      </c>
      <c r="B386" s="8">
        <v>24656509</v>
      </c>
      <c r="C386" s="9">
        <f>HYPERLINK(_xlfn.CONCAT("https://pubmed.ncbi.nlm.nih.gov/",B386), B386)</f>
        <v>24656509</v>
      </c>
      <c r="D386" s="10" t="s">
        <v>1175</v>
      </c>
      <c r="E386" s="8" t="s">
        <v>850</v>
      </c>
      <c r="F386" s="8" t="str">
        <f>IF(COUNTIF('Healthy (TIAB)'!A1448:A2342, B386) &gt; 0, "Yes", "No")</f>
        <v>No</v>
      </c>
    </row>
    <row r="387" spans="1:6" ht="32" x14ac:dyDescent="0.2">
      <c r="A387" s="8">
        <v>2014</v>
      </c>
      <c r="B387" s="8">
        <v>24285599</v>
      </c>
      <c r="C387" s="9">
        <f>HYPERLINK(_xlfn.CONCAT("https://pubmed.ncbi.nlm.nih.gov/",B387), B387)</f>
        <v>24285599</v>
      </c>
      <c r="D387" s="10" t="s">
        <v>1176</v>
      </c>
      <c r="E387" s="8" t="s">
        <v>850</v>
      </c>
      <c r="F387" s="8" t="str">
        <f>IF(COUNTIF('Healthy (TIAB)'!A1464:A2358, B387) &gt; 0, "Yes", "No")</f>
        <v>No</v>
      </c>
    </row>
    <row r="388" spans="1:6" ht="32" x14ac:dyDescent="0.2">
      <c r="A388" s="8">
        <v>2014</v>
      </c>
      <c r="B388" s="8">
        <v>24299019</v>
      </c>
      <c r="C388" s="9">
        <f>HYPERLINK(_xlfn.CONCAT("https://pubmed.ncbi.nlm.nih.gov/",B388), B388)</f>
        <v>24299019</v>
      </c>
      <c r="D388" s="10" t="s">
        <v>1177</v>
      </c>
      <c r="E388" s="8" t="s">
        <v>887</v>
      </c>
      <c r="F388" s="8" t="str">
        <f>IF(COUNTIF('Healthy (TIAB)'!A1466:A2360, B388) &gt; 0, "Yes", "No")</f>
        <v>No</v>
      </c>
    </row>
    <row r="389" spans="1:6" ht="32" x14ac:dyDescent="0.2">
      <c r="A389" s="8">
        <v>2014</v>
      </c>
      <c r="B389" s="8">
        <v>24498481</v>
      </c>
      <c r="C389" s="9">
        <f>HYPERLINK(_xlfn.CONCAT("https://pubmed.ncbi.nlm.nih.gov/",B389), B389)</f>
        <v>24498481</v>
      </c>
      <c r="D389" s="10" t="s">
        <v>1817</v>
      </c>
      <c r="E389" s="8" t="s">
        <v>851</v>
      </c>
      <c r="F389" s="8" t="str">
        <f>IF(COUNTIF('Healthy (TIAB)'!A1481:A2375, B389) &gt; 0, "Yes", "No")</f>
        <v>No</v>
      </c>
    </row>
    <row r="390" spans="1:6" ht="32" x14ac:dyDescent="0.2">
      <c r="A390" s="8">
        <v>2014</v>
      </c>
      <c r="B390" s="8">
        <v>24936727</v>
      </c>
      <c r="C390" s="9">
        <f>HYPERLINK(_xlfn.CONCAT("https://pubmed.ncbi.nlm.nih.gov/",B390), B390)</f>
        <v>24936727</v>
      </c>
      <c r="D390" s="10" t="s">
        <v>1178</v>
      </c>
      <c r="E390" s="8" t="s">
        <v>1025</v>
      </c>
      <c r="F390" s="8" t="str">
        <f>IF(COUNTIF('Healthy (TIAB)'!A1484:A2378, B390) &gt; 0, "Yes", "No")</f>
        <v>No</v>
      </c>
    </row>
    <row r="391" spans="1:6" ht="48" x14ac:dyDescent="0.2">
      <c r="A391" s="8">
        <v>2014</v>
      </c>
      <c r="B391" s="8">
        <v>24795503</v>
      </c>
      <c r="C391" s="9">
        <f>HYPERLINK(_xlfn.CONCAT("https://pubmed.ncbi.nlm.nih.gov/",B391), B391)</f>
        <v>24795503</v>
      </c>
      <c r="D391" s="10" t="s">
        <v>157</v>
      </c>
      <c r="E391" s="8" t="s">
        <v>887</v>
      </c>
      <c r="F391" s="8" t="str">
        <f>IF(COUNTIF('Healthy (TIAB)'!A1487:A2381, B391) &gt; 0, "Yes", "No")</f>
        <v>No</v>
      </c>
    </row>
    <row r="392" spans="1:6" ht="48" x14ac:dyDescent="0.2">
      <c r="A392" s="8">
        <v>2014</v>
      </c>
      <c r="B392" s="8">
        <v>25122648</v>
      </c>
      <c r="C392" s="9">
        <f>HYPERLINK(_xlfn.CONCAT("https://pubmed.ncbi.nlm.nih.gov/",B392), B392)</f>
        <v>25122648</v>
      </c>
      <c r="D392" s="10" t="s">
        <v>1179</v>
      </c>
      <c r="E392" s="8" t="s">
        <v>899</v>
      </c>
      <c r="F392" s="8" t="str">
        <f>IF(COUNTIF('Healthy (TIAB)'!A1495:A2389, B392) &gt; 0, "Yes", "No")</f>
        <v>No</v>
      </c>
    </row>
    <row r="393" spans="1:6" ht="32" x14ac:dyDescent="0.2">
      <c r="A393" s="8">
        <v>2014</v>
      </c>
      <c r="B393" s="8">
        <v>25232703</v>
      </c>
      <c r="C393" s="9">
        <f>HYPERLINK(_xlfn.CONCAT("https://pubmed.ncbi.nlm.nih.gov/",B393), B393)</f>
        <v>25232703</v>
      </c>
      <c r="D393" s="10" t="s">
        <v>647</v>
      </c>
      <c r="E393" s="8" t="s">
        <v>845</v>
      </c>
      <c r="F393" s="8" t="str">
        <f>IF(COUNTIF('Healthy (TIAB)'!A1499:A2393, B393) &gt; 0, "Yes", "No")</f>
        <v>No</v>
      </c>
    </row>
    <row r="394" spans="1:6" ht="32" x14ac:dyDescent="0.2">
      <c r="A394" s="8">
        <v>2014</v>
      </c>
      <c r="B394" s="8">
        <v>24528690</v>
      </c>
      <c r="C394" s="9">
        <f>HYPERLINK(_xlfn.CONCAT("https://pubmed.ncbi.nlm.nih.gov/",B394), B394)</f>
        <v>24528690</v>
      </c>
      <c r="D394" s="10" t="s">
        <v>1180</v>
      </c>
      <c r="E394" s="8" t="s">
        <v>845</v>
      </c>
      <c r="F394" s="8" t="str">
        <f>IF(COUNTIF('Healthy (TIAB)'!A1526:A2420, B394) &gt; 0, "Yes", "No")</f>
        <v>No</v>
      </c>
    </row>
    <row r="395" spans="1:6" ht="32" x14ac:dyDescent="0.2">
      <c r="A395" s="8">
        <v>2014</v>
      </c>
      <c r="B395" s="8">
        <v>24955731</v>
      </c>
      <c r="C395" s="9">
        <f>HYPERLINK(_xlfn.CONCAT("https://pubmed.ncbi.nlm.nih.gov/",B395), B395)</f>
        <v>24955731</v>
      </c>
      <c r="D395" s="10" t="s">
        <v>1181</v>
      </c>
      <c r="E395" s="8" t="s">
        <v>851</v>
      </c>
      <c r="F395" s="8" t="str">
        <f>IF(COUNTIF('Healthy (TIAB)'!A1545:A2439, B395) &gt; 0, "Yes", "No")</f>
        <v>No</v>
      </c>
    </row>
    <row r="396" spans="1:6" ht="48" x14ac:dyDescent="0.2">
      <c r="A396" s="8">
        <v>2014</v>
      </c>
      <c r="B396" s="8">
        <v>24890013</v>
      </c>
      <c r="C396" s="9">
        <f>HYPERLINK(_xlfn.CONCAT("https://pubmed.ncbi.nlm.nih.gov/",B396), B396)</f>
        <v>24890013</v>
      </c>
      <c r="D396" s="10" t="s">
        <v>1822</v>
      </c>
      <c r="E396" s="8" t="s">
        <v>848</v>
      </c>
      <c r="F396" s="8" t="str">
        <f>IF(COUNTIF('Healthy (TIAB)'!A1553:A2447, B396) &gt; 0, "Yes", "No")</f>
        <v>No</v>
      </c>
    </row>
    <row r="397" spans="1:6" ht="32" x14ac:dyDescent="0.2">
      <c r="A397" s="8">
        <v>2014</v>
      </c>
      <c r="B397" s="8">
        <v>25161990</v>
      </c>
      <c r="C397" s="9">
        <f>HYPERLINK(_xlfn.CONCAT("https://pubmed.ncbi.nlm.nih.gov/",B397), B397)</f>
        <v>25161990</v>
      </c>
      <c r="D397" s="10" t="s">
        <v>1182</v>
      </c>
      <c r="E397" s="8" t="s">
        <v>851</v>
      </c>
      <c r="F397" s="8" t="str">
        <f>IF(COUNTIF('Healthy (TIAB)'!A1584:A2478, B397) &gt; 0, "Yes", "No")</f>
        <v>No</v>
      </c>
    </row>
    <row r="398" spans="1:6" ht="32" x14ac:dyDescent="0.2">
      <c r="A398" s="8">
        <v>2014</v>
      </c>
      <c r="B398" s="8">
        <v>25240461</v>
      </c>
      <c r="C398" s="9">
        <f>HYPERLINK(_xlfn.CONCAT("https://pubmed.ncbi.nlm.nih.gov/",B398), B398)</f>
        <v>25240461</v>
      </c>
      <c r="D398" s="10" t="s">
        <v>1692</v>
      </c>
      <c r="E398" s="8" t="s">
        <v>848</v>
      </c>
      <c r="F398" s="8" t="str">
        <f>IF(COUNTIF('Healthy (TIAB)'!A1585:A2479, B398) &gt; 0, "Yes", "No")</f>
        <v>No</v>
      </c>
    </row>
    <row r="399" spans="1:6" ht="48" x14ac:dyDescent="0.2">
      <c r="A399" s="8">
        <v>2014</v>
      </c>
      <c r="B399" s="8">
        <v>24576844</v>
      </c>
      <c r="C399" s="9">
        <f>HYPERLINK(_xlfn.CONCAT("https://pubmed.ncbi.nlm.nih.gov/",B399), B399)</f>
        <v>24576844</v>
      </c>
      <c r="D399" s="10" t="s">
        <v>1183</v>
      </c>
      <c r="E399" s="8" t="s">
        <v>869</v>
      </c>
      <c r="F399" s="8" t="str">
        <f>IF(COUNTIF('Healthy (TIAB)'!A1592:A2486, B399) &gt; 0, "Yes", "No")</f>
        <v>No</v>
      </c>
    </row>
    <row r="400" spans="1:6" ht="32" x14ac:dyDescent="0.2">
      <c r="A400" s="8">
        <v>2014</v>
      </c>
      <c r="B400" s="8">
        <v>24667866</v>
      </c>
      <c r="C400" s="9">
        <f>HYPERLINK(_xlfn.CONCAT("https://pubmed.ncbi.nlm.nih.gov/",B400), B400)</f>
        <v>24667866</v>
      </c>
      <c r="D400" s="10" t="s">
        <v>1829</v>
      </c>
      <c r="E400" s="8" t="s">
        <v>1865</v>
      </c>
      <c r="F400" s="8" t="str">
        <f>IF(COUNTIF('Healthy (TIAB)'!A1600:A2494, B400) &gt; 0, "Yes", "No")</f>
        <v>No</v>
      </c>
    </row>
    <row r="401" spans="1:6" ht="48" x14ac:dyDescent="0.2">
      <c r="A401" s="8">
        <v>2014</v>
      </c>
      <c r="B401" s="8">
        <v>24525115</v>
      </c>
      <c r="C401" s="9">
        <f>HYPERLINK(_xlfn.CONCAT("https://pubmed.ncbi.nlm.nih.gov/",B401), B401)</f>
        <v>24525115</v>
      </c>
      <c r="D401" s="10" t="s">
        <v>1833</v>
      </c>
      <c r="E401" s="8" t="s">
        <v>1861</v>
      </c>
      <c r="F401" s="8" t="str">
        <f>IF(COUNTIF('Healthy (TIAB)'!A1607:A2501, B401) &gt; 0, "Yes", "No")</f>
        <v>No</v>
      </c>
    </row>
    <row r="402" spans="1:6" ht="32" x14ac:dyDescent="0.2">
      <c r="A402" s="8">
        <v>2014</v>
      </c>
      <c r="B402" s="8">
        <v>24118830</v>
      </c>
      <c r="C402" s="9">
        <f>HYPERLINK(_xlfn.CONCAT("https://pubmed.ncbi.nlm.nih.gov/",B402), B402)</f>
        <v>24118830</v>
      </c>
      <c r="D402" s="10" t="s">
        <v>1734</v>
      </c>
      <c r="E402" s="8" t="s">
        <v>850</v>
      </c>
      <c r="F402" s="8" t="str">
        <f>IF(COUNTIF('Healthy (TIAB)'!A1608:A2502, B402) &gt; 0, "Yes", "No")</f>
        <v>No</v>
      </c>
    </row>
    <row r="403" spans="1:6" ht="64" x14ac:dyDescent="0.2">
      <c r="A403" s="8">
        <v>2014</v>
      </c>
      <c r="B403" s="8">
        <v>23546614</v>
      </c>
      <c r="C403" s="9">
        <f>HYPERLINK(_xlfn.CONCAT("https://pubmed.ncbi.nlm.nih.gov/",B403), B403)</f>
        <v>23546614</v>
      </c>
      <c r="D403" s="10" t="s">
        <v>1844</v>
      </c>
      <c r="E403" s="8" t="s">
        <v>845</v>
      </c>
      <c r="F403" s="8" t="str">
        <f>IF(COUNTIF('Healthy (TIAB)'!A1646:A2540, B403) &gt; 0, "Yes", "No")</f>
        <v>No</v>
      </c>
    </row>
    <row r="404" spans="1:6" ht="32" x14ac:dyDescent="0.2">
      <c r="A404" s="8">
        <v>2014</v>
      </c>
      <c r="B404" s="8">
        <v>24579084</v>
      </c>
      <c r="C404" s="9">
        <f>HYPERLINK(_xlfn.CONCAT("https://pubmed.ncbi.nlm.nih.gov/",B404), B404)</f>
        <v>24579084</v>
      </c>
      <c r="D404" s="10" t="s">
        <v>1184</v>
      </c>
      <c r="E404" s="8" t="s">
        <v>851</v>
      </c>
      <c r="F404" s="8" t="str">
        <f>IF(COUNTIF('Healthy (TIAB)'!A1647:A2541, B404) &gt; 0, "Yes", "No")</f>
        <v>No</v>
      </c>
    </row>
    <row r="405" spans="1:6" ht="32" x14ac:dyDescent="0.2">
      <c r="A405" s="8">
        <v>2014</v>
      </c>
      <c r="B405" s="8">
        <v>25123060</v>
      </c>
      <c r="C405" s="9">
        <f>HYPERLINK(_xlfn.CONCAT("https://pubmed.ncbi.nlm.nih.gov/",B405), B405)</f>
        <v>25123060</v>
      </c>
      <c r="D405" s="10" t="s">
        <v>159</v>
      </c>
      <c r="E405" s="8" t="s">
        <v>862</v>
      </c>
      <c r="F405" s="8" t="str">
        <f>IF(COUNTIF('Healthy (TIAB)'!A1654:A2548, B405) &gt; 0, "Yes", "No")</f>
        <v>No</v>
      </c>
    </row>
    <row r="406" spans="1:6" ht="48" x14ac:dyDescent="0.2">
      <c r="A406" s="8">
        <v>2013</v>
      </c>
      <c r="B406" s="8">
        <v>23333088</v>
      </c>
      <c r="C406" s="9">
        <f>HYPERLINK(_xlfn.CONCAT("https://pubmed.ncbi.nlm.nih.gov/",B406), B406)</f>
        <v>23333088</v>
      </c>
      <c r="D406" s="10" t="s">
        <v>1185</v>
      </c>
      <c r="E406" s="8" t="s">
        <v>893</v>
      </c>
      <c r="F406" s="8" t="str">
        <f>IF(COUNTIF('Healthy (TIAB)'!A799:A1693, B406) &gt; 0, "Yes", "No")</f>
        <v>No</v>
      </c>
    </row>
    <row r="407" spans="1:6" ht="16" x14ac:dyDescent="0.2">
      <c r="A407" s="8">
        <v>2013</v>
      </c>
      <c r="B407" s="8">
        <v>23656645</v>
      </c>
      <c r="C407" s="9">
        <f>HYPERLINK(_xlfn.CONCAT("https://pubmed.ncbi.nlm.nih.gov/",B407), B407)</f>
        <v>23656645</v>
      </c>
      <c r="D407" s="10" t="s">
        <v>1186</v>
      </c>
      <c r="E407" s="8" t="s">
        <v>977</v>
      </c>
      <c r="F407" s="8" t="str">
        <f>IF(COUNTIF('Healthy (TIAB)'!A864:A1758, B407) &gt; 0, "Yes", "No")</f>
        <v>No</v>
      </c>
    </row>
    <row r="408" spans="1:6" ht="32" x14ac:dyDescent="0.2">
      <c r="A408" s="8">
        <v>2013</v>
      </c>
      <c r="B408" s="8">
        <v>23220074</v>
      </c>
      <c r="C408" s="9">
        <f>HYPERLINK(_xlfn.CONCAT("https://pubmed.ncbi.nlm.nih.gov/",B408), B408)</f>
        <v>23220074</v>
      </c>
      <c r="D408" s="10" t="s">
        <v>1764</v>
      </c>
      <c r="E408" s="8" t="s">
        <v>1294</v>
      </c>
      <c r="F408" s="8" t="str">
        <f>IF(COUNTIF('Healthy (TIAB)'!A888:A1782, B408) &gt; 0, "Yes", "No")</f>
        <v>No</v>
      </c>
    </row>
    <row r="409" spans="1:6" ht="48" x14ac:dyDescent="0.2">
      <c r="A409" s="8">
        <v>2013</v>
      </c>
      <c r="B409" s="8">
        <v>23564916</v>
      </c>
      <c r="C409" s="9">
        <f>HYPERLINK(_xlfn.CONCAT("https://pubmed.ncbi.nlm.nih.gov/",B409), B409)</f>
        <v>23564916</v>
      </c>
      <c r="D409" s="10" t="s">
        <v>1714</v>
      </c>
      <c r="E409" s="8" t="s">
        <v>1737</v>
      </c>
      <c r="F409" s="8" t="str">
        <f>IF(COUNTIF('Healthy (TIAB)'!A942:A1836, B409) &gt; 0, "Yes", "No")</f>
        <v>No</v>
      </c>
    </row>
    <row r="410" spans="1:6" ht="32" x14ac:dyDescent="0.2">
      <c r="A410" s="8">
        <v>2013</v>
      </c>
      <c r="B410" s="8">
        <v>23817470</v>
      </c>
      <c r="C410" s="9">
        <f>HYPERLINK(_xlfn.CONCAT("https://pubmed.ncbi.nlm.nih.gov/",B410), B410)</f>
        <v>23817470</v>
      </c>
      <c r="D410" s="10" t="s">
        <v>383</v>
      </c>
      <c r="E410" s="8" t="s">
        <v>893</v>
      </c>
      <c r="F410" s="8" t="str">
        <f>IF(COUNTIF('Healthy (TIAB)'!A986:A1880, B410) &gt; 0, "Yes", "No")</f>
        <v>No</v>
      </c>
    </row>
    <row r="411" spans="1:6" ht="32" x14ac:dyDescent="0.2">
      <c r="A411" s="8">
        <v>2013</v>
      </c>
      <c r="B411" s="8">
        <v>23817872</v>
      </c>
      <c r="C411" s="9">
        <f>HYPERLINK(_xlfn.CONCAT("https://pubmed.ncbi.nlm.nih.gov/",B411), B411)</f>
        <v>23817872</v>
      </c>
      <c r="D411" s="10" t="s">
        <v>1187</v>
      </c>
      <c r="E411" s="8" t="s">
        <v>845</v>
      </c>
      <c r="F411" s="8" t="str">
        <f>IF(COUNTIF('Healthy (TIAB)'!A1002:A1896, B411) &gt; 0, "Yes", "No")</f>
        <v>No</v>
      </c>
    </row>
    <row r="412" spans="1:6" ht="32" x14ac:dyDescent="0.2">
      <c r="A412" s="8">
        <v>2013</v>
      </c>
      <c r="B412" s="8">
        <v>23297818</v>
      </c>
      <c r="C412" s="9">
        <f>HYPERLINK(_xlfn.CONCAT("https://pubmed.ncbi.nlm.nih.gov/",B412), B412)</f>
        <v>23297818</v>
      </c>
      <c r="D412" s="10" t="s">
        <v>1188</v>
      </c>
      <c r="E412" s="8" t="s">
        <v>893</v>
      </c>
      <c r="F412" s="8" t="str">
        <f>IF(COUNTIF('Healthy (TIAB)'!A1008:A1902, B412) &gt; 0, "Yes", "No")</f>
        <v>No</v>
      </c>
    </row>
    <row r="413" spans="1:6" ht="48" x14ac:dyDescent="0.2">
      <c r="A413" s="8">
        <v>2013</v>
      </c>
      <c r="B413" s="8">
        <v>23811682</v>
      </c>
      <c r="C413" s="9">
        <f>HYPERLINK(_xlfn.CONCAT("https://pubmed.ncbi.nlm.nih.gov/",B413), B413)</f>
        <v>23811682</v>
      </c>
      <c r="D413" s="10" t="s">
        <v>1189</v>
      </c>
      <c r="E413" s="8" t="s">
        <v>853</v>
      </c>
      <c r="F413" s="8" t="str">
        <f>IF(COUNTIF('Healthy (TIAB)'!A1017:A1911, B413) &gt; 0, "Yes", "No")</f>
        <v>No</v>
      </c>
    </row>
    <row r="414" spans="1:6" ht="16" x14ac:dyDescent="0.2">
      <c r="A414" s="8">
        <v>2013</v>
      </c>
      <c r="B414" s="8">
        <v>23246023</v>
      </c>
      <c r="C414" s="9">
        <f>HYPERLINK(_xlfn.CONCAT("https://pubmed.ncbi.nlm.nih.gov/",B414), B414)</f>
        <v>23246023</v>
      </c>
      <c r="D414" s="10" t="s">
        <v>1190</v>
      </c>
      <c r="E414" s="8" t="s">
        <v>856</v>
      </c>
      <c r="F414" s="8" t="str">
        <f>IF(COUNTIF('Healthy (TIAB)'!A1019:A1913, B414) &gt; 0, "Yes", "No")</f>
        <v>No</v>
      </c>
    </row>
    <row r="415" spans="1:6" ht="32" x14ac:dyDescent="0.2">
      <c r="A415" s="8">
        <v>2013</v>
      </c>
      <c r="B415" s="8">
        <v>23318848</v>
      </c>
      <c r="C415" s="9">
        <f>HYPERLINK(_xlfn.CONCAT("https://pubmed.ncbi.nlm.nih.gov/",B415), B415)</f>
        <v>23318848</v>
      </c>
      <c r="D415" s="10" t="s">
        <v>1717</v>
      </c>
      <c r="E415" s="8" t="s">
        <v>848</v>
      </c>
      <c r="F415" s="8" t="str">
        <f>IF(COUNTIF('Healthy (TIAB)'!A1025:A1919, B415) &gt; 0, "Yes", "No")</f>
        <v>No</v>
      </c>
    </row>
    <row r="416" spans="1:6" ht="32" x14ac:dyDescent="0.2">
      <c r="A416" s="8">
        <v>2013</v>
      </c>
      <c r="B416" s="8">
        <v>21924882</v>
      </c>
      <c r="C416" s="9">
        <f>HYPERLINK(_xlfn.CONCAT("https://pubmed.ncbi.nlm.nih.gov/",B416), B416)</f>
        <v>21924882</v>
      </c>
      <c r="D416" s="10" t="s">
        <v>1191</v>
      </c>
      <c r="E416" s="8" t="s">
        <v>845</v>
      </c>
      <c r="F416" s="8" t="str">
        <f>IF(COUNTIF('Healthy (TIAB)'!A1028:A1922, B416) &gt; 0, "Yes", "No")</f>
        <v>No</v>
      </c>
    </row>
    <row r="417" spans="1:6" ht="32" x14ac:dyDescent="0.2">
      <c r="A417" s="8">
        <v>2013</v>
      </c>
      <c r="B417" s="8">
        <v>23565815</v>
      </c>
      <c r="C417" s="9">
        <f>HYPERLINK(_xlfn.CONCAT("https://pubmed.ncbi.nlm.nih.gov/",B417), B417)</f>
        <v>23565815</v>
      </c>
      <c r="D417" s="10" t="s">
        <v>148</v>
      </c>
      <c r="E417" s="8" t="s">
        <v>899</v>
      </c>
      <c r="F417" s="8" t="str">
        <f>IF(COUNTIF('Healthy (TIAB)'!A1029:A1923, B417) &gt; 0, "Yes", "No")</f>
        <v>No</v>
      </c>
    </row>
    <row r="418" spans="1:6" ht="32" x14ac:dyDescent="0.2">
      <c r="A418" s="8">
        <v>2013</v>
      </c>
      <c r="B418" s="8">
        <v>23365106</v>
      </c>
      <c r="C418" s="9">
        <f>HYPERLINK(_xlfn.CONCAT("https://pubmed.ncbi.nlm.nih.gov/",B418), B418)</f>
        <v>23365106</v>
      </c>
      <c r="D418" s="10" t="s">
        <v>1192</v>
      </c>
      <c r="E418" s="8" t="s">
        <v>893</v>
      </c>
      <c r="F418" s="8" t="str">
        <f>IF(COUNTIF('Healthy (TIAB)'!A1031:A1925, B418) &gt; 0, "Yes", "No")</f>
        <v>No</v>
      </c>
    </row>
    <row r="419" spans="1:6" ht="32" x14ac:dyDescent="0.2">
      <c r="A419" s="8">
        <v>2013</v>
      </c>
      <c r="B419" s="8">
        <v>23519529</v>
      </c>
      <c r="C419" s="9">
        <f>HYPERLINK(_xlfn.CONCAT("https://pubmed.ncbi.nlm.nih.gov/",B419), B419)</f>
        <v>23519529</v>
      </c>
      <c r="D419" s="10" t="s">
        <v>1718</v>
      </c>
      <c r="E419" s="8" t="s">
        <v>848</v>
      </c>
      <c r="F419" s="8" t="str">
        <f>IF(COUNTIF('Healthy (TIAB)'!A1034:A1928, B419) &gt; 0, "Yes", "No")</f>
        <v>No</v>
      </c>
    </row>
    <row r="420" spans="1:6" ht="32" x14ac:dyDescent="0.2">
      <c r="A420" s="8">
        <v>2013</v>
      </c>
      <c r="B420" s="8">
        <v>24330904</v>
      </c>
      <c r="C420" s="9">
        <f>HYPERLINK(_xlfn.CONCAT("https://pubmed.ncbi.nlm.nih.gov/",B420), B420)</f>
        <v>24330904</v>
      </c>
      <c r="D420" s="10" t="s">
        <v>1193</v>
      </c>
      <c r="E420" s="8" t="s">
        <v>848</v>
      </c>
      <c r="F420" s="8" t="str">
        <f>IF(COUNTIF('Healthy (TIAB)'!A1077:A1971, B420) &gt; 0, "Yes", "No")</f>
        <v>No</v>
      </c>
    </row>
    <row r="421" spans="1:6" ht="32" x14ac:dyDescent="0.2">
      <c r="A421" s="8">
        <v>2013</v>
      </c>
      <c r="B421" s="8">
        <v>23312676</v>
      </c>
      <c r="C421" s="9">
        <f>HYPERLINK(_xlfn.CONCAT("https://pubmed.ncbi.nlm.nih.gov/",B421), B421)</f>
        <v>23312676</v>
      </c>
      <c r="D421" s="10" t="s">
        <v>1194</v>
      </c>
      <c r="E421" s="8" t="s">
        <v>1195</v>
      </c>
      <c r="F421" s="8" t="str">
        <f>IF(COUNTIF('Healthy (TIAB)'!A1107:A2001, B421) &gt; 0, "Yes", "No")</f>
        <v>No</v>
      </c>
    </row>
    <row r="422" spans="1:6" ht="32" x14ac:dyDescent="0.2">
      <c r="A422" s="8">
        <v>2013</v>
      </c>
      <c r="B422" s="8">
        <v>23395546</v>
      </c>
      <c r="C422" s="9">
        <f>HYPERLINK(_xlfn.CONCAT("https://pubmed.ncbi.nlm.nih.gov/",B422), B422)</f>
        <v>23395546</v>
      </c>
      <c r="D422" s="10" t="s">
        <v>1196</v>
      </c>
      <c r="E422" s="8" t="s">
        <v>949</v>
      </c>
      <c r="F422" s="8" t="str">
        <f>IF(COUNTIF('Healthy (TIAB)'!A1120:A2014, B422) &gt; 0, "Yes", "No")</f>
        <v>No</v>
      </c>
    </row>
    <row r="423" spans="1:6" ht="32" x14ac:dyDescent="0.2">
      <c r="A423" s="8">
        <v>2013</v>
      </c>
      <c r="B423" s="8">
        <v>23683266</v>
      </c>
      <c r="C423" s="9">
        <f>HYPERLINK(_xlfn.CONCAT("https://pubmed.ncbi.nlm.nih.gov/",B423), B423)</f>
        <v>23683266</v>
      </c>
      <c r="D423" s="10" t="s">
        <v>1657</v>
      </c>
      <c r="E423" s="8" t="s">
        <v>845</v>
      </c>
      <c r="F423" s="8" t="str">
        <f>IF(COUNTIF('Healthy (TIAB)'!A1123:A2017, B423) &gt; 0, "Yes", "No")</f>
        <v>No</v>
      </c>
    </row>
    <row r="424" spans="1:6" ht="32" x14ac:dyDescent="0.2">
      <c r="A424" s="8">
        <v>2013</v>
      </c>
      <c r="B424" s="8">
        <v>23375525</v>
      </c>
      <c r="C424" s="9">
        <f>HYPERLINK(_xlfn.CONCAT("https://pubmed.ncbi.nlm.nih.gov/",B424), B424)</f>
        <v>23375525</v>
      </c>
      <c r="D424" s="10" t="s">
        <v>1197</v>
      </c>
      <c r="E424" s="8" t="s">
        <v>1025</v>
      </c>
      <c r="F424" s="8" t="str">
        <f>IF(COUNTIF('Healthy (TIAB)'!A1124:A2018, B424) &gt; 0, "Yes", "No")</f>
        <v>No</v>
      </c>
    </row>
    <row r="425" spans="1:6" ht="32" x14ac:dyDescent="0.2">
      <c r="A425" s="8">
        <v>2013</v>
      </c>
      <c r="B425" s="8">
        <v>23356247</v>
      </c>
      <c r="C425" s="9">
        <f>HYPERLINK(_xlfn.CONCAT("https://pubmed.ncbi.nlm.nih.gov/",B425), B425)</f>
        <v>23356247</v>
      </c>
      <c r="D425" s="10" t="s">
        <v>1198</v>
      </c>
      <c r="E425" s="8" t="s">
        <v>887</v>
      </c>
      <c r="F425" s="8" t="str">
        <f>IF(COUNTIF('Healthy (TIAB)'!A1125:A2019, B425) &gt; 0, "Yes", "No")</f>
        <v>No</v>
      </c>
    </row>
    <row r="426" spans="1:6" ht="32" x14ac:dyDescent="0.2">
      <c r="A426" s="8">
        <v>2013</v>
      </c>
      <c r="B426" s="8">
        <v>23689286</v>
      </c>
      <c r="C426" s="9">
        <f>HYPERLINK(_xlfn.CONCAT("https://pubmed.ncbi.nlm.nih.gov/",B426), B426)</f>
        <v>23689286</v>
      </c>
      <c r="D426" s="10" t="s">
        <v>1199</v>
      </c>
      <c r="E426" s="8" t="s">
        <v>887</v>
      </c>
      <c r="F426" s="8" t="str">
        <f>IF(COUNTIF('Healthy (TIAB)'!A1127:A2021, B426) &gt; 0, "Yes", "No")</f>
        <v>No</v>
      </c>
    </row>
    <row r="427" spans="1:6" ht="32" x14ac:dyDescent="0.2">
      <c r="A427" s="8">
        <v>2013</v>
      </c>
      <c r="B427" s="8">
        <v>23888318</v>
      </c>
      <c r="C427" s="9">
        <f>HYPERLINK(_xlfn.CONCAT("https://pubmed.ncbi.nlm.nih.gov/",B427), B427)</f>
        <v>23888318</v>
      </c>
      <c r="D427" s="10" t="s">
        <v>151</v>
      </c>
      <c r="E427" s="8" t="s">
        <v>845</v>
      </c>
      <c r="F427" s="8" t="str">
        <f>IF(COUNTIF('Healthy (TIAB)'!A1129:A2023, B427) &gt; 0, "Yes", "No")</f>
        <v>No</v>
      </c>
    </row>
    <row r="428" spans="1:6" ht="32" x14ac:dyDescent="0.2">
      <c r="A428" s="8">
        <v>2013</v>
      </c>
      <c r="B428" s="8">
        <v>24304605</v>
      </c>
      <c r="C428" s="9">
        <f>HYPERLINK(_xlfn.CONCAT("https://pubmed.ncbi.nlm.nih.gov/",B428), B428)</f>
        <v>24304605</v>
      </c>
      <c r="D428" s="10" t="s">
        <v>154</v>
      </c>
      <c r="E428" s="8" t="s">
        <v>899</v>
      </c>
      <c r="F428" s="8" t="str">
        <f>IF(COUNTIF('Healthy (TIAB)'!A1135:A2029, B428) &gt; 0, "Yes", "No")</f>
        <v>No</v>
      </c>
    </row>
    <row r="429" spans="1:6" ht="32" x14ac:dyDescent="0.2">
      <c r="A429" s="8">
        <v>2013</v>
      </c>
      <c r="B429" s="8">
        <v>24606710</v>
      </c>
      <c r="C429" s="9">
        <f>HYPERLINK(_xlfn.CONCAT("https://pubmed.ncbi.nlm.nih.gov/",B429), B429)</f>
        <v>24606710</v>
      </c>
      <c r="D429" s="10" t="s">
        <v>1200</v>
      </c>
      <c r="E429" s="8" t="s">
        <v>853</v>
      </c>
      <c r="F429" s="8" t="str">
        <f>IF(COUNTIF('Healthy (TIAB)'!A1151:A2045, B429) &gt; 0, "Yes", "No")</f>
        <v>No</v>
      </c>
    </row>
    <row r="430" spans="1:6" ht="32" x14ac:dyDescent="0.2">
      <c r="A430" s="8">
        <v>2013</v>
      </c>
      <c r="B430" s="8">
        <v>24241095</v>
      </c>
      <c r="C430" s="9">
        <f>HYPERLINK(_xlfn.CONCAT("https://pubmed.ncbi.nlm.nih.gov/",B430), B430)</f>
        <v>24241095</v>
      </c>
      <c r="D430" s="10" t="s">
        <v>1791</v>
      </c>
      <c r="E430" s="8" t="s">
        <v>851</v>
      </c>
      <c r="F430" s="8" t="str">
        <f>IF(COUNTIF('Healthy (TIAB)'!A1166:A2060, B430) &gt; 0, "Yes", "No")</f>
        <v>No</v>
      </c>
    </row>
    <row r="431" spans="1:6" ht="48" x14ac:dyDescent="0.2">
      <c r="A431" s="8">
        <v>2013</v>
      </c>
      <c r="B431" s="8">
        <v>23998969</v>
      </c>
      <c r="C431" s="9">
        <f>HYPERLINK(_xlfn.CONCAT("https://pubmed.ncbi.nlm.nih.gov/",B431), B431)</f>
        <v>23998969</v>
      </c>
      <c r="D431" s="10" t="s">
        <v>1201</v>
      </c>
      <c r="E431" s="8" t="s">
        <v>887</v>
      </c>
      <c r="F431" s="8" t="str">
        <f>IF(COUNTIF('Healthy (TIAB)'!A1184:A2078, B431) &gt; 0, "Yes", "No")</f>
        <v>No</v>
      </c>
    </row>
    <row r="432" spans="1:6" ht="32" x14ac:dyDescent="0.2">
      <c r="A432" s="8">
        <v>2013</v>
      </c>
      <c r="B432" s="8">
        <v>23438101</v>
      </c>
      <c r="C432" s="9">
        <f>HYPERLINK(_xlfn.CONCAT("https://pubmed.ncbi.nlm.nih.gov/",B432), B432)</f>
        <v>23438101</v>
      </c>
      <c r="D432" s="10" t="s">
        <v>1202</v>
      </c>
      <c r="E432" s="8" t="s">
        <v>845</v>
      </c>
      <c r="F432" s="8" t="str">
        <f>IF(COUNTIF('Healthy (TIAB)'!A1223:A2117, B432) &gt; 0, "Yes", "No")</f>
        <v>No</v>
      </c>
    </row>
    <row r="433" spans="1:6" ht="32" x14ac:dyDescent="0.2">
      <c r="A433" s="8">
        <v>2013</v>
      </c>
      <c r="B433" s="8">
        <v>23238663</v>
      </c>
      <c r="C433" s="9">
        <f>HYPERLINK(_xlfn.CONCAT("https://pubmed.ncbi.nlm.nih.gov/",B433), B433)</f>
        <v>23238663</v>
      </c>
      <c r="D433" s="10" t="s">
        <v>1203</v>
      </c>
      <c r="E433" s="8" t="s">
        <v>851</v>
      </c>
      <c r="F433" s="8" t="str">
        <f>IF(COUNTIF('Healthy (TIAB)'!A1285:A2179, B433) &gt; 0, "Yes", "No")</f>
        <v>No</v>
      </c>
    </row>
    <row r="434" spans="1:6" ht="32" x14ac:dyDescent="0.2">
      <c r="A434" s="8">
        <v>2013</v>
      </c>
      <c r="B434" s="8">
        <v>23332800</v>
      </c>
      <c r="C434" s="9">
        <f>HYPERLINK(_xlfn.CONCAT("https://pubmed.ncbi.nlm.nih.gov/",B434), B434)</f>
        <v>23332800</v>
      </c>
      <c r="D434" s="10" t="s">
        <v>1673</v>
      </c>
      <c r="E434" s="8" t="s">
        <v>1025</v>
      </c>
      <c r="F434" s="8" t="str">
        <f>IF(COUNTIF('Healthy (TIAB)'!A1296:A2190, B434) &gt; 0, "Yes", "No")</f>
        <v>No</v>
      </c>
    </row>
    <row r="435" spans="1:6" ht="32" x14ac:dyDescent="0.2">
      <c r="A435" s="8">
        <v>2013</v>
      </c>
      <c r="B435" s="8">
        <v>22100606</v>
      </c>
      <c r="C435" s="9">
        <f>HYPERLINK(_xlfn.CONCAT("https://pubmed.ncbi.nlm.nih.gov/",B435), B435)</f>
        <v>22100606</v>
      </c>
      <c r="D435" s="10" t="s">
        <v>238</v>
      </c>
      <c r="E435" s="8" t="s">
        <v>1084</v>
      </c>
      <c r="F435" s="8" t="str">
        <f>IF(COUNTIF('Healthy (TIAB)'!A1297:A2191, B435) &gt; 0, "Yes", "No")</f>
        <v>No</v>
      </c>
    </row>
    <row r="436" spans="1:6" ht="32" x14ac:dyDescent="0.2">
      <c r="A436" s="8">
        <v>2013</v>
      </c>
      <c r="B436" s="8">
        <v>23807924</v>
      </c>
      <c r="C436" s="9">
        <f>HYPERLINK(_xlfn.CONCAT("https://pubmed.ncbi.nlm.nih.gov/",B436), B436)</f>
        <v>23807924</v>
      </c>
      <c r="D436" s="10" t="s">
        <v>1204</v>
      </c>
      <c r="E436" s="8" t="s">
        <v>851</v>
      </c>
      <c r="F436" s="8" t="str">
        <f>IF(COUNTIF('Healthy (TIAB)'!A1301:A2195, B436) &gt; 0, "Yes", "No")</f>
        <v>No</v>
      </c>
    </row>
    <row r="437" spans="1:6" ht="32" x14ac:dyDescent="0.2">
      <c r="A437" s="8">
        <v>2013</v>
      </c>
      <c r="B437" s="8">
        <v>23328126</v>
      </c>
      <c r="C437" s="9">
        <f>HYPERLINK(_xlfn.CONCAT("https://pubmed.ncbi.nlm.nih.gov/",B437), B437)</f>
        <v>23328126</v>
      </c>
      <c r="D437" s="10" t="s">
        <v>1205</v>
      </c>
      <c r="E437" s="8" t="s">
        <v>845</v>
      </c>
      <c r="F437" s="8" t="str">
        <f>IF(COUNTIF('Healthy (TIAB)'!A1307:A2201, B437) &gt; 0, "Yes", "No")</f>
        <v>No</v>
      </c>
    </row>
    <row r="438" spans="1:6" ht="32" x14ac:dyDescent="0.2">
      <c r="A438" s="8">
        <v>2013</v>
      </c>
      <c r="B438" s="8">
        <v>24067797</v>
      </c>
      <c r="C438" s="9">
        <f>HYPERLINK(_xlfn.CONCAT("https://pubmed.ncbi.nlm.nih.gov/",B438), B438)</f>
        <v>24067797</v>
      </c>
      <c r="D438" s="10" t="s">
        <v>1674</v>
      </c>
      <c r="E438" s="8" t="s">
        <v>856</v>
      </c>
      <c r="F438" s="8" t="str">
        <f>IF(COUNTIF('Healthy (TIAB)'!A1316:A2210, B438) &gt; 0, "Yes", "No")</f>
        <v>No</v>
      </c>
    </row>
    <row r="439" spans="1:6" ht="48" x14ac:dyDescent="0.2">
      <c r="A439" s="8">
        <v>2013</v>
      </c>
      <c r="B439" s="8">
        <v>23725919</v>
      </c>
      <c r="C439" s="9">
        <f>HYPERLINK(_xlfn.CONCAT("https://pubmed.ncbi.nlm.nih.gov/",B439), B439)</f>
        <v>23725919</v>
      </c>
      <c r="D439" s="10" t="s">
        <v>1206</v>
      </c>
      <c r="E439" s="8" t="s">
        <v>845</v>
      </c>
      <c r="F439" s="8" t="str">
        <f>IF(COUNTIF('Healthy (TIAB)'!A1319:A2213, B439) &gt; 0, "Yes", "No")</f>
        <v>No</v>
      </c>
    </row>
    <row r="440" spans="1:6" ht="48" x14ac:dyDescent="0.2">
      <c r="A440" s="8">
        <v>2013</v>
      </c>
      <c r="B440" s="8">
        <v>22748805</v>
      </c>
      <c r="C440" s="9">
        <f>HYPERLINK(_xlfn.CONCAT("https://pubmed.ncbi.nlm.nih.gov/",B440), B440)</f>
        <v>22748805</v>
      </c>
      <c r="D440" s="10" t="s">
        <v>144</v>
      </c>
      <c r="E440" s="8" t="s">
        <v>851</v>
      </c>
      <c r="F440" s="8" t="str">
        <f>IF(COUNTIF('Healthy (TIAB)'!A1383:A2277, B440) &gt; 0, "Yes", "No")</f>
        <v>No</v>
      </c>
    </row>
    <row r="441" spans="1:6" ht="32" x14ac:dyDescent="0.2">
      <c r="A441" s="8">
        <v>2013</v>
      </c>
      <c r="B441" s="8">
        <v>23855973</v>
      </c>
      <c r="C441" s="9">
        <f>HYPERLINK(_xlfn.CONCAT("https://pubmed.ncbi.nlm.nih.gov/",B441), B441)</f>
        <v>23855973</v>
      </c>
      <c r="D441" s="10" t="s">
        <v>1806</v>
      </c>
      <c r="E441" s="8" t="s">
        <v>1297</v>
      </c>
      <c r="F441" s="8" t="str">
        <f>IF(COUNTIF('Healthy (TIAB)'!A1415:A2309, B441) &gt; 0, "Yes", "No")</f>
        <v>No</v>
      </c>
    </row>
    <row r="442" spans="1:6" ht="32" x14ac:dyDescent="0.2">
      <c r="A442" s="8">
        <v>2013</v>
      </c>
      <c r="B442" s="8">
        <v>23697585</v>
      </c>
      <c r="C442" s="9">
        <f>HYPERLINK(_xlfn.CONCAT("https://pubmed.ncbi.nlm.nih.gov/",B442), B442)</f>
        <v>23697585</v>
      </c>
      <c r="D442" s="10" t="s">
        <v>1207</v>
      </c>
      <c r="E442" s="8" t="s">
        <v>845</v>
      </c>
      <c r="F442" s="8" t="str">
        <f>IF(COUNTIF('Healthy (TIAB)'!A1435:A2329, B442) &gt; 0, "Yes", "No")</f>
        <v>No</v>
      </c>
    </row>
    <row r="443" spans="1:6" ht="48" x14ac:dyDescent="0.2">
      <c r="A443" s="8">
        <v>2013</v>
      </c>
      <c r="B443" s="8">
        <v>23892238</v>
      </c>
      <c r="C443" s="9">
        <f>HYPERLINK(_xlfn.CONCAT("https://pubmed.ncbi.nlm.nih.gov/",B443), B443)</f>
        <v>23892238</v>
      </c>
      <c r="D443" s="10" t="s">
        <v>1807</v>
      </c>
      <c r="E443" s="8" t="s">
        <v>1265</v>
      </c>
      <c r="F443" s="8" t="str">
        <f>IF(COUNTIF('Healthy (TIAB)'!A1441:A2335, B443) &gt; 0, "Yes", "No")</f>
        <v>No</v>
      </c>
    </row>
    <row r="444" spans="1:6" ht="32" x14ac:dyDescent="0.2">
      <c r="A444" s="8">
        <v>2013</v>
      </c>
      <c r="B444" s="8">
        <v>22959481</v>
      </c>
      <c r="C444" s="9">
        <f>HYPERLINK(_xlfn.CONCAT("https://pubmed.ncbi.nlm.nih.gov/",B444), B444)</f>
        <v>22959481</v>
      </c>
      <c r="D444" s="10" t="s">
        <v>1809</v>
      </c>
      <c r="E444" s="8" t="s">
        <v>851</v>
      </c>
      <c r="F444" s="8" t="str">
        <f>IF(COUNTIF('Healthy (TIAB)'!A1452:A2346, B444) &gt; 0, "Yes", "No")</f>
        <v>No</v>
      </c>
    </row>
    <row r="445" spans="1:6" ht="32" x14ac:dyDescent="0.2">
      <c r="A445" s="8">
        <v>2013</v>
      </c>
      <c r="B445" s="8">
        <v>23275364</v>
      </c>
      <c r="C445" s="9">
        <f>HYPERLINK(_xlfn.CONCAT("https://pubmed.ncbi.nlm.nih.gov/",B445), B445)</f>
        <v>23275364</v>
      </c>
      <c r="D445" s="10" t="s">
        <v>1208</v>
      </c>
      <c r="E445" s="8" t="s">
        <v>887</v>
      </c>
      <c r="F445" s="8" t="str">
        <f>IF(COUNTIF('Healthy (TIAB)'!A1473:A2367, B445) &gt; 0, "Yes", "No")</f>
        <v>No</v>
      </c>
    </row>
    <row r="446" spans="1:6" ht="48" x14ac:dyDescent="0.2">
      <c r="A446" s="8">
        <v>2013</v>
      </c>
      <c r="B446" s="8">
        <v>24314359</v>
      </c>
      <c r="C446" s="9">
        <f>HYPERLINK(_xlfn.CONCAT("https://pubmed.ncbi.nlm.nih.gov/",B446), B446)</f>
        <v>24314359</v>
      </c>
      <c r="D446" s="10" t="s">
        <v>1209</v>
      </c>
      <c r="E446" s="8" t="s">
        <v>938</v>
      </c>
      <c r="F446" s="8" t="str">
        <f>IF(COUNTIF('Healthy (TIAB)'!A1508:A2402, B446) &gt; 0, "Yes", "No")</f>
        <v>No</v>
      </c>
    </row>
    <row r="447" spans="1:6" ht="32" x14ac:dyDescent="0.2">
      <c r="A447" s="8">
        <v>2013</v>
      </c>
      <c r="B447" s="8">
        <v>23522836</v>
      </c>
      <c r="C447" s="9">
        <f>HYPERLINK(_xlfn.CONCAT("https://pubmed.ncbi.nlm.nih.gov/",B447), B447)</f>
        <v>23522836</v>
      </c>
      <c r="D447" s="10" t="s">
        <v>147</v>
      </c>
      <c r="E447" s="8" t="s">
        <v>856</v>
      </c>
      <c r="F447" s="8" t="str">
        <f>IF(COUNTIF('Healthy (TIAB)'!A1612:A2506, B447) &gt; 0, "Yes", "No")</f>
        <v>No</v>
      </c>
    </row>
    <row r="448" spans="1:6" ht="32" x14ac:dyDescent="0.2">
      <c r="A448" s="8">
        <v>2013</v>
      </c>
      <c r="B448" s="8">
        <v>23319354</v>
      </c>
      <c r="C448" s="9">
        <f>HYPERLINK(_xlfn.CONCAT("https://pubmed.ncbi.nlm.nih.gov/",B448), B448)</f>
        <v>23319354</v>
      </c>
      <c r="D448" s="10" t="s">
        <v>1837</v>
      </c>
      <c r="E448" s="8" t="s">
        <v>856</v>
      </c>
      <c r="F448" s="8" t="str">
        <f>IF(COUNTIF('Healthy (TIAB)'!A1623:A2517, B448) &gt; 0, "Yes", "No")</f>
        <v>No</v>
      </c>
    </row>
    <row r="449" spans="1:6" ht="48" x14ac:dyDescent="0.2">
      <c r="A449" s="8">
        <v>2013</v>
      </c>
      <c r="B449" s="8">
        <v>23396496</v>
      </c>
      <c r="C449" s="9">
        <f>HYPERLINK(_xlfn.CONCAT("https://pubmed.ncbi.nlm.nih.gov/",B449), B449)</f>
        <v>23396496</v>
      </c>
      <c r="D449" s="10" t="s">
        <v>1211</v>
      </c>
      <c r="E449" s="8" t="s">
        <v>851</v>
      </c>
      <c r="F449" s="8" t="str">
        <f>IF(COUNTIF('Healthy (TIAB)'!A1645:A2539, B449) &gt; 0, "Yes", "No")</f>
        <v>No</v>
      </c>
    </row>
    <row r="450" spans="1:6" ht="48" x14ac:dyDescent="0.2">
      <c r="A450" s="8">
        <v>2012</v>
      </c>
      <c r="B450" s="8">
        <v>23173831</v>
      </c>
      <c r="C450" s="9">
        <f>HYPERLINK(_xlfn.CONCAT("https://pubmed.ncbi.nlm.nih.gov/",B450), B450)</f>
        <v>23173831</v>
      </c>
      <c r="D450" s="10" t="s">
        <v>178</v>
      </c>
      <c r="E450" s="8" t="s">
        <v>1025</v>
      </c>
      <c r="F450" s="8" t="str">
        <f>IF(COUNTIF('Healthy (TIAB)'!A699:A1593, B450) &gt; 0, "Yes", "No")</f>
        <v>No</v>
      </c>
    </row>
    <row r="451" spans="1:6" ht="32" x14ac:dyDescent="0.2">
      <c r="A451" s="8">
        <v>2012</v>
      </c>
      <c r="B451" s="8">
        <v>22078981</v>
      </c>
      <c r="C451" s="9">
        <f>HYPERLINK(_xlfn.CONCAT("https://pubmed.ncbi.nlm.nih.gov/",B451), B451)</f>
        <v>22078981</v>
      </c>
      <c r="D451" s="10" t="s">
        <v>1212</v>
      </c>
      <c r="E451" s="8" t="s">
        <v>856</v>
      </c>
      <c r="F451" s="8" t="str">
        <f>IF(COUNTIF('Healthy (TIAB)'!A717:A1611, B451) &gt; 0, "Yes", "No")</f>
        <v>No</v>
      </c>
    </row>
    <row r="452" spans="1:6" ht="16" x14ac:dyDescent="0.2">
      <c r="A452" s="8">
        <v>2012</v>
      </c>
      <c r="B452" s="8">
        <v>23183517</v>
      </c>
      <c r="C452" s="9">
        <f>HYPERLINK(_xlfn.CONCAT("https://pubmed.ncbi.nlm.nih.gov/",B452), B452)</f>
        <v>23183517</v>
      </c>
      <c r="D452" s="10" t="s">
        <v>1213</v>
      </c>
      <c r="E452" s="8" t="s">
        <v>887</v>
      </c>
      <c r="F452" s="8" t="str">
        <f>IF(COUNTIF('Healthy (TIAB)'!A744:A1638, B452) &gt; 0, "Yes", "No")</f>
        <v>No</v>
      </c>
    </row>
    <row r="453" spans="1:6" ht="48" x14ac:dyDescent="0.2">
      <c r="A453" s="8">
        <v>2012</v>
      </c>
      <c r="B453" s="8">
        <v>25191544</v>
      </c>
      <c r="C453" s="9">
        <f>HYPERLINK(_xlfn.CONCAT("https://pubmed.ncbi.nlm.nih.gov/",B453), B453)</f>
        <v>25191544</v>
      </c>
      <c r="D453" s="10" t="s">
        <v>1214</v>
      </c>
      <c r="E453" s="8" t="s">
        <v>1215</v>
      </c>
      <c r="F453" s="8" t="str">
        <f>IF(COUNTIF('Healthy (TIAB)'!A750:A1644, B453) &gt; 0, "Yes", "No")</f>
        <v>No</v>
      </c>
    </row>
    <row r="454" spans="1:6" ht="48" x14ac:dyDescent="0.2">
      <c r="A454" s="8">
        <v>2012</v>
      </c>
      <c r="B454" s="8">
        <v>23312052</v>
      </c>
      <c r="C454" s="9">
        <f>HYPERLINK(_xlfn.CONCAT("https://pubmed.ncbi.nlm.nih.gov/",B454), B454)</f>
        <v>23312052</v>
      </c>
      <c r="D454" s="10" t="s">
        <v>1216</v>
      </c>
      <c r="E454" s="8" t="s">
        <v>845</v>
      </c>
      <c r="F454" s="8" t="str">
        <f>IF(COUNTIF('Healthy (TIAB)'!A761:A1655, B454) &gt; 0, "Yes", "No")</f>
        <v>No</v>
      </c>
    </row>
    <row r="455" spans="1:6" ht="32" x14ac:dyDescent="0.2">
      <c r="A455" s="8">
        <v>2012</v>
      </c>
      <c r="B455" s="8">
        <v>23017356</v>
      </c>
      <c r="C455" s="9">
        <f>HYPERLINK(_xlfn.CONCAT("https://pubmed.ncbi.nlm.nih.gov/",B455), B455)</f>
        <v>23017356</v>
      </c>
      <c r="D455" s="10" t="s">
        <v>146</v>
      </c>
      <c r="E455" s="8" t="s">
        <v>1434</v>
      </c>
      <c r="F455" s="8" t="str">
        <f>IF(COUNTIF('Healthy (TIAB)'!A796:A1690, B455) &gt; 0, "Yes", "No")</f>
        <v>No</v>
      </c>
    </row>
    <row r="456" spans="1:6" ht="32" x14ac:dyDescent="0.2">
      <c r="A456" s="8">
        <v>2012</v>
      </c>
      <c r="B456" s="8">
        <v>22912426</v>
      </c>
      <c r="C456" s="9">
        <f>HYPERLINK(_xlfn.CONCAT("https://pubmed.ncbi.nlm.nih.gov/",B456), B456)</f>
        <v>22912426</v>
      </c>
      <c r="D456" s="10" t="s">
        <v>1218</v>
      </c>
      <c r="E456" s="8" t="s">
        <v>856</v>
      </c>
      <c r="F456" s="8" t="str">
        <f>IF(COUNTIF('Healthy (TIAB)'!A809:A1703, B456) &gt; 0, "Yes", "No")</f>
        <v>No</v>
      </c>
    </row>
    <row r="457" spans="1:6" ht="32" x14ac:dyDescent="0.2">
      <c r="A457" s="8">
        <v>2012</v>
      </c>
      <c r="B457" s="8">
        <v>22819432</v>
      </c>
      <c r="C457" s="9">
        <f>HYPERLINK(_xlfn.CONCAT("https://pubmed.ncbi.nlm.nih.gov/",B457), B457)</f>
        <v>22819432</v>
      </c>
      <c r="D457" s="10" t="s">
        <v>1219</v>
      </c>
      <c r="E457" s="8" t="s">
        <v>845</v>
      </c>
      <c r="F457" s="8" t="str">
        <f>IF(COUNTIF('Healthy (TIAB)'!A831:A1725, B457) &gt; 0, "Yes", "No")</f>
        <v>No</v>
      </c>
    </row>
    <row r="458" spans="1:6" ht="32" x14ac:dyDescent="0.2">
      <c r="A458" s="8">
        <v>2012</v>
      </c>
      <c r="B458" s="8">
        <v>22739369</v>
      </c>
      <c r="C458" s="9">
        <f>HYPERLINK(_xlfn.CONCAT("https://pubmed.ncbi.nlm.nih.gov/",B458), B458)</f>
        <v>22739369</v>
      </c>
      <c r="D458" s="10" t="s">
        <v>143</v>
      </c>
      <c r="E458" s="8" t="s">
        <v>887</v>
      </c>
      <c r="F458" s="8" t="str">
        <f>IF(COUNTIF('Healthy (TIAB)'!A854:A1748, B458) &gt; 0, "Yes", "No")</f>
        <v>No</v>
      </c>
    </row>
    <row r="459" spans="1:6" ht="16" x14ac:dyDescent="0.2">
      <c r="A459" s="8">
        <v>2012</v>
      </c>
      <c r="B459" s="8">
        <v>22686415</v>
      </c>
      <c r="C459" s="9">
        <f>HYPERLINK(_xlfn.CONCAT("https://pubmed.ncbi.nlm.nih.gov/",B459), B459)</f>
        <v>22686415</v>
      </c>
      <c r="D459" s="10" t="s">
        <v>1220</v>
      </c>
      <c r="E459" s="8" t="s">
        <v>1221</v>
      </c>
      <c r="F459" s="8" t="str">
        <f>IF(COUNTIF('Healthy (TIAB)'!A874:A1768, B459) &gt; 0, "Yes", "No")</f>
        <v>No</v>
      </c>
    </row>
    <row r="460" spans="1:6" ht="32" x14ac:dyDescent="0.2">
      <c r="A460" s="8">
        <v>2012</v>
      </c>
      <c r="B460" s="8">
        <v>22514211</v>
      </c>
      <c r="C460" s="9">
        <f>HYPERLINK(_xlfn.CONCAT("https://pubmed.ncbi.nlm.nih.gov/",B460), B460)</f>
        <v>22514211</v>
      </c>
      <c r="D460" s="10" t="s">
        <v>375</v>
      </c>
      <c r="E460" s="8" t="s">
        <v>1860</v>
      </c>
      <c r="F460" s="8" t="str">
        <f>IF(COUNTIF('Healthy (TIAB)'!A883:A1777, B460) &gt; 0, "Yes", "No")</f>
        <v>No</v>
      </c>
    </row>
    <row r="461" spans="1:6" ht="32" x14ac:dyDescent="0.2">
      <c r="A461" s="8">
        <v>2012</v>
      </c>
      <c r="B461" s="8">
        <v>22301766</v>
      </c>
      <c r="C461" s="9">
        <f>HYPERLINK(_xlfn.CONCAT("https://pubmed.ncbi.nlm.nih.gov/",B461), B461)</f>
        <v>22301766</v>
      </c>
      <c r="D461" s="10" t="s">
        <v>1222</v>
      </c>
      <c r="E461" s="8" t="s">
        <v>1223</v>
      </c>
      <c r="F461" s="8" t="str">
        <f>IF(COUNTIF('Healthy (TIAB)'!A914:A1808, B461) &gt; 0, "Yes", "No")</f>
        <v>No</v>
      </c>
    </row>
    <row r="462" spans="1:6" ht="48" x14ac:dyDescent="0.2">
      <c r="A462" s="8">
        <v>2012</v>
      </c>
      <c r="B462" s="8">
        <v>22661243</v>
      </c>
      <c r="C462" s="9">
        <f>HYPERLINK(_xlfn.CONCAT("https://pubmed.ncbi.nlm.nih.gov/",B462), B462)</f>
        <v>22661243</v>
      </c>
      <c r="D462" s="10" t="s">
        <v>1224</v>
      </c>
      <c r="E462" s="8" t="s">
        <v>1034</v>
      </c>
      <c r="F462" s="8" t="str">
        <f>IF(COUNTIF('Healthy (TIAB)'!A1016:A1910, B462) &gt; 0, "Yes", "No")</f>
        <v>No</v>
      </c>
    </row>
    <row r="463" spans="1:6" ht="48" x14ac:dyDescent="0.2">
      <c r="A463" s="8">
        <v>2012</v>
      </c>
      <c r="B463" s="8">
        <v>22550196</v>
      </c>
      <c r="C463" s="9">
        <f>HYPERLINK(_xlfn.CONCAT("https://pubmed.ncbi.nlm.nih.gov/",B463), B463)</f>
        <v>22550196</v>
      </c>
      <c r="D463" s="10" t="s">
        <v>1225</v>
      </c>
      <c r="E463" s="8" t="s">
        <v>848</v>
      </c>
      <c r="F463" s="8" t="str">
        <f>IF(COUNTIF('Healthy (TIAB)'!A1021:A1915, B463) &gt; 0, "Yes", "No")</f>
        <v>No</v>
      </c>
    </row>
    <row r="464" spans="1:6" ht="32" x14ac:dyDescent="0.2">
      <c r="A464" s="8">
        <v>2012</v>
      </c>
      <c r="B464" s="8">
        <v>21870979</v>
      </c>
      <c r="C464" s="9">
        <f>HYPERLINK(_xlfn.CONCAT("https://pubmed.ncbi.nlm.nih.gov/",B464), B464)</f>
        <v>21870979</v>
      </c>
      <c r="D464" s="10" t="s">
        <v>1226</v>
      </c>
      <c r="E464" s="8" t="s">
        <v>850</v>
      </c>
      <c r="F464" s="8" t="str">
        <f>IF(COUNTIF('Healthy (TIAB)'!A1022:A1916, B464) &gt; 0, "Yes", "No")</f>
        <v>No</v>
      </c>
    </row>
    <row r="465" spans="1:6" ht="32" x14ac:dyDescent="0.2">
      <c r="A465" s="8">
        <v>2012</v>
      </c>
      <c r="B465" s="8">
        <v>22595386</v>
      </c>
      <c r="C465" s="9">
        <f>HYPERLINK(_xlfn.CONCAT("https://pubmed.ncbi.nlm.nih.gov/",B465), B465)</f>
        <v>22595386</v>
      </c>
      <c r="D465" s="10" t="s">
        <v>1227</v>
      </c>
      <c r="E465" s="8" t="s">
        <v>851</v>
      </c>
      <c r="F465" s="8" t="str">
        <f>IF(COUNTIF('Healthy (TIAB)'!A1027:A1921, B465) &gt; 0, "Yes", "No")</f>
        <v>No</v>
      </c>
    </row>
    <row r="466" spans="1:6" ht="32" x14ac:dyDescent="0.2">
      <c r="A466" s="8">
        <v>2012</v>
      </c>
      <c r="B466" s="8">
        <v>22153696</v>
      </c>
      <c r="C466" s="9">
        <f>HYPERLINK(_xlfn.CONCAT("https://pubmed.ncbi.nlm.nih.gov/",B466), B466)</f>
        <v>22153696</v>
      </c>
      <c r="D466" s="10" t="s">
        <v>1228</v>
      </c>
      <c r="E466" s="8" t="s">
        <v>966</v>
      </c>
      <c r="F466" s="8" t="str">
        <f>IF(COUNTIF('Healthy (TIAB)'!A1154:A2048, B466) &gt; 0, "Yes", "No")</f>
        <v>No</v>
      </c>
    </row>
    <row r="467" spans="1:6" ht="48" x14ac:dyDescent="0.2">
      <c r="A467" s="8">
        <v>2012</v>
      </c>
      <c r="B467" s="8">
        <v>21429719</v>
      </c>
      <c r="C467" s="9">
        <f>HYPERLINK(_xlfn.CONCAT("https://pubmed.ncbi.nlm.nih.gov/",B467), B467)</f>
        <v>21429719</v>
      </c>
      <c r="D467" s="10" t="s">
        <v>1229</v>
      </c>
      <c r="E467" s="8" t="s">
        <v>887</v>
      </c>
      <c r="F467" s="8" t="str">
        <f>IF(COUNTIF('Healthy (TIAB)'!A1186:A2080, B467) &gt; 0, "Yes", "No")</f>
        <v>No</v>
      </c>
    </row>
    <row r="468" spans="1:6" ht="32" x14ac:dyDescent="0.2">
      <c r="A468" s="8">
        <v>2012</v>
      </c>
      <c r="B468" s="8">
        <v>21917191</v>
      </c>
      <c r="C468" s="9">
        <f>HYPERLINK(_xlfn.CONCAT("https://pubmed.ncbi.nlm.nih.gov/",B468), B468)</f>
        <v>21917191</v>
      </c>
      <c r="D468" s="10" t="s">
        <v>372</v>
      </c>
      <c r="E468" s="8" t="s">
        <v>1046</v>
      </c>
      <c r="F468" s="8" t="str">
        <f>IF(COUNTIF('Healthy (TIAB)'!A1195:A2089, B468) &gt; 0, "Yes", "No")</f>
        <v>No</v>
      </c>
    </row>
    <row r="469" spans="1:6" ht="32" x14ac:dyDescent="0.2">
      <c r="A469" s="8">
        <v>2012</v>
      </c>
      <c r="B469" s="8">
        <v>22260859</v>
      </c>
      <c r="C469" s="9">
        <f>HYPERLINK(_xlfn.CONCAT("https://pubmed.ncbi.nlm.nih.gov/",B469), B469)</f>
        <v>22260859</v>
      </c>
      <c r="D469" s="10" t="s">
        <v>1230</v>
      </c>
      <c r="E469" s="8" t="s">
        <v>887</v>
      </c>
      <c r="F469" s="8" t="str">
        <f>IF(COUNTIF('Healthy (TIAB)'!A1200:A2094, B469) &gt; 0, "Yes", "No")</f>
        <v>No</v>
      </c>
    </row>
    <row r="470" spans="1:6" ht="32" x14ac:dyDescent="0.2">
      <c r="A470" s="8">
        <v>2012</v>
      </c>
      <c r="B470" s="8">
        <v>22221492</v>
      </c>
      <c r="C470" s="9">
        <f>HYPERLINK(_xlfn.CONCAT("https://pubmed.ncbi.nlm.nih.gov/",B470), B470)</f>
        <v>22221492</v>
      </c>
      <c r="D470" s="10" t="s">
        <v>1231</v>
      </c>
      <c r="E470" s="8" t="s">
        <v>851</v>
      </c>
      <c r="F470" s="8" t="str">
        <f>IF(COUNTIF('Healthy (TIAB)'!A1202:A2096, B470) &gt; 0, "Yes", "No")</f>
        <v>No</v>
      </c>
    </row>
    <row r="471" spans="1:6" ht="32" x14ac:dyDescent="0.2">
      <c r="A471" s="8">
        <v>2012</v>
      </c>
      <c r="B471" s="8">
        <v>22431864</v>
      </c>
      <c r="C471" s="9">
        <f>HYPERLINK(_xlfn.CONCAT("https://pubmed.ncbi.nlm.nih.gov/",B471), B471)</f>
        <v>22431864</v>
      </c>
      <c r="D471" s="10" t="s">
        <v>1232</v>
      </c>
      <c r="E471" s="8" t="s">
        <v>856</v>
      </c>
      <c r="F471" s="8" t="str">
        <f>IF(COUNTIF('Healthy (TIAB)'!A1211:A2105, B471) &gt; 0, "Yes", "No")</f>
        <v>No</v>
      </c>
    </row>
    <row r="472" spans="1:6" ht="32" x14ac:dyDescent="0.2">
      <c r="A472" s="8">
        <v>2012</v>
      </c>
      <c r="B472" s="8">
        <v>22472183</v>
      </c>
      <c r="C472" s="9">
        <f>HYPERLINK(_xlfn.CONCAT("https://pubmed.ncbi.nlm.nih.gov/",B472), B472)</f>
        <v>22472183</v>
      </c>
      <c r="D472" s="10" t="s">
        <v>142</v>
      </c>
      <c r="E472" s="8" t="s">
        <v>899</v>
      </c>
      <c r="F472" s="8" t="str">
        <f>IF(COUNTIF('Healthy (TIAB)'!A1213:A2107, B472) &gt; 0, "Yes", "No")</f>
        <v>No</v>
      </c>
    </row>
    <row r="473" spans="1:6" ht="32" x14ac:dyDescent="0.2">
      <c r="A473" s="8">
        <v>2012</v>
      </c>
      <c r="B473" s="8">
        <v>23034965</v>
      </c>
      <c r="C473" s="9">
        <f>HYPERLINK(_xlfn.CONCAT("https://pubmed.ncbi.nlm.nih.gov/",B473), B473)</f>
        <v>23034965</v>
      </c>
      <c r="D473" s="10" t="s">
        <v>1233</v>
      </c>
      <c r="E473" s="8" t="s">
        <v>851</v>
      </c>
      <c r="F473" s="8" t="str">
        <f>IF(COUNTIF('Healthy (TIAB)'!A1215:A2109, B473) &gt; 0, "Yes", "No")</f>
        <v>No</v>
      </c>
    </row>
    <row r="474" spans="1:6" ht="32" x14ac:dyDescent="0.2">
      <c r="A474" s="8">
        <v>2012</v>
      </c>
      <c r="B474" s="8">
        <v>22569435</v>
      </c>
      <c r="C474" s="9">
        <f>HYPERLINK(_xlfn.CONCAT("https://pubmed.ncbi.nlm.nih.gov/",B474), B474)</f>
        <v>22569435</v>
      </c>
      <c r="D474" s="10" t="s">
        <v>1234</v>
      </c>
      <c r="E474" s="8" t="s">
        <v>966</v>
      </c>
      <c r="F474" s="8" t="str">
        <f>IF(COUNTIF('Healthy (TIAB)'!A1218:A2112, B474) &gt; 0, "Yes", "No")</f>
        <v>No</v>
      </c>
    </row>
    <row r="475" spans="1:6" ht="32" x14ac:dyDescent="0.2">
      <c r="A475" s="8">
        <v>2012</v>
      </c>
      <c r="B475" s="8">
        <v>22623389</v>
      </c>
      <c r="C475" s="9">
        <f>HYPERLINK(_xlfn.CONCAT("https://pubmed.ncbi.nlm.nih.gov/",B475), B475)</f>
        <v>22623389</v>
      </c>
      <c r="D475" s="10" t="s">
        <v>1235</v>
      </c>
      <c r="E475" s="8" t="s">
        <v>1236</v>
      </c>
      <c r="F475" s="8" t="str">
        <f>IF(COUNTIF('Healthy (TIAB)'!A1222:A2116, B475) &gt; 0, "Yes", "No")</f>
        <v>No</v>
      </c>
    </row>
    <row r="476" spans="1:6" ht="48" x14ac:dyDescent="0.2">
      <c r="A476" s="8">
        <v>2012</v>
      </c>
      <c r="B476" s="8">
        <v>23312051</v>
      </c>
      <c r="C476" s="9">
        <f>HYPERLINK(_xlfn.CONCAT("https://pubmed.ncbi.nlm.nih.gov/",B476), B476)</f>
        <v>23312051</v>
      </c>
      <c r="D476" s="10" t="s">
        <v>1237</v>
      </c>
      <c r="E476" s="8" t="s">
        <v>853</v>
      </c>
      <c r="F476" s="8" t="str">
        <f>IF(COUNTIF('Healthy (TIAB)'!A1227:A2121, B476) &gt; 0, "Yes", "No")</f>
        <v>No</v>
      </c>
    </row>
    <row r="477" spans="1:6" ht="32" x14ac:dyDescent="0.2">
      <c r="A477" s="8">
        <v>2012</v>
      </c>
      <c r="B477" s="8">
        <v>22811376</v>
      </c>
      <c r="C477" s="9">
        <f>HYPERLINK(_xlfn.CONCAT("https://pubmed.ncbi.nlm.nih.gov/",B477), B477)</f>
        <v>22811376</v>
      </c>
      <c r="D477" s="10" t="s">
        <v>1722</v>
      </c>
      <c r="E477" s="8" t="s">
        <v>845</v>
      </c>
      <c r="F477" s="8" t="str">
        <f>IF(COUNTIF('Healthy (TIAB)'!A1235:A2129, B477) &gt; 0, "Yes", "No")</f>
        <v>No</v>
      </c>
    </row>
    <row r="478" spans="1:6" ht="32" x14ac:dyDescent="0.2">
      <c r="A478" s="8">
        <v>2012</v>
      </c>
      <c r="B478" s="8">
        <v>22901557</v>
      </c>
      <c r="C478" s="9">
        <f>HYPERLINK(_xlfn.CONCAT("https://pubmed.ncbi.nlm.nih.gov/",B478), B478)</f>
        <v>22901557</v>
      </c>
      <c r="D478" s="10" t="s">
        <v>1238</v>
      </c>
      <c r="E478" s="8" t="s">
        <v>853</v>
      </c>
      <c r="F478" s="8" t="str">
        <f>IF(COUNTIF('Healthy (TIAB)'!A1242:A2136, B478) &gt; 0, "Yes", "No")</f>
        <v>No</v>
      </c>
    </row>
    <row r="479" spans="1:6" ht="32" x14ac:dyDescent="0.2">
      <c r="A479" s="8">
        <v>2012</v>
      </c>
      <c r="B479" s="8">
        <v>22136711</v>
      </c>
      <c r="C479" s="9">
        <f>HYPERLINK(_xlfn.CONCAT("https://pubmed.ncbi.nlm.nih.gov/",B479), B479)</f>
        <v>22136711</v>
      </c>
      <c r="D479" s="10" t="s">
        <v>275</v>
      </c>
      <c r="E479" s="8" t="s">
        <v>1046</v>
      </c>
      <c r="F479" s="8" t="str">
        <f>IF(COUNTIF('Healthy (TIAB)'!A1250:A2144, B479) &gt; 0, "Yes", "No")</f>
        <v>No</v>
      </c>
    </row>
    <row r="480" spans="1:6" ht="32" x14ac:dyDescent="0.2">
      <c r="A480" s="8">
        <v>2012</v>
      </c>
      <c r="B480" s="8">
        <v>23134888</v>
      </c>
      <c r="C480" s="9">
        <f>HYPERLINK(_xlfn.CONCAT("https://pubmed.ncbi.nlm.nih.gov/",B480), B480)</f>
        <v>23134888</v>
      </c>
      <c r="D480" s="10" t="s">
        <v>1239</v>
      </c>
      <c r="E480" s="8" t="s">
        <v>851</v>
      </c>
      <c r="F480" s="8" t="str">
        <f>IF(COUNTIF('Healthy (TIAB)'!A1252:A2146, B480) &gt; 0, "Yes", "No")</f>
        <v>No</v>
      </c>
    </row>
    <row r="481" spans="1:6" ht="48" x14ac:dyDescent="0.2">
      <c r="A481" s="8">
        <v>2012</v>
      </c>
      <c r="B481" s="8">
        <v>23351198</v>
      </c>
      <c r="C481" s="9">
        <f>HYPERLINK(_xlfn.CONCAT("https://pubmed.ncbi.nlm.nih.gov/",B481), B481)</f>
        <v>23351198</v>
      </c>
      <c r="D481" s="10" t="s">
        <v>1240</v>
      </c>
      <c r="E481" s="8" t="s">
        <v>887</v>
      </c>
      <c r="F481" s="8" t="str">
        <f>IF(COUNTIF('Healthy (TIAB)'!A1265:A2159, B481) &gt; 0, "Yes", "No")</f>
        <v>No</v>
      </c>
    </row>
    <row r="482" spans="1:6" ht="32" x14ac:dyDescent="0.2">
      <c r="A482" s="8">
        <v>2012</v>
      </c>
      <c r="B482" s="8">
        <v>22978374</v>
      </c>
      <c r="C482" s="9">
        <f>HYPERLINK(_xlfn.CONCAT("https://pubmed.ncbi.nlm.nih.gov/",B482), B482)</f>
        <v>22978374</v>
      </c>
      <c r="D482" s="10" t="s">
        <v>1241</v>
      </c>
      <c r="E482" s="8" t="s">
        <v>1242</v>
      </c>
      <c r="F482" s="8" t="str">
        <f>IF(COUNTIF('Healthy (TIAB)'!A1272:A2166, B482) &gt; 0, "Yes", "No")</f>
        <v>No</v>
      </c>
    </row>
    <row r="483" spans="1:6" ht="32" x14ac:dyDescent="0.2">
      <c r="A483" s="8">
        <v>2012</v>
      </c>
      <c r="B483" s="8">
        <v>23529988</v>
      </c>
      <c r="C483" s="9">
        <f>HYPERLINK(_xlfn.CONCAT("https://pubmed.ncbi.nlm.nih.gov/",B483), B483)</f>
        <v>23529988</v>
      </c>
      <c r="D483" s="10" t="s">
        <v>1670</v>
      </c>
      <c r="E483" s="8" t="s">
        <v>1002</v>
      </c>
      <c r="F483" s="8" t="str">
        <f>IF(COUNTIF('Healthy (TIAB)'!A1273:A2167, B483) &gt; 0, "Yes", "No")</f>
        <v>No</v>
      </c>
    </row>
    <row r="484" spans="1:6" ht="32" x14ac:dyDescent="0.2">
      <c r="A484" s="8">
        <v>2012</v>
      </c>
      <c r="B484" s="8">
        <v>24688934</v>
      </c>
      <c r="C484" s="9">
        <f>HYPERLINK(_xlfn.CONCAT("https://pubmed.ncbi.nlm.nih.gov/",B484), B484)</f>
        <v>24688934</v>
      </c>
      <c r="D484" s="10" t="s">
        <v>1243</v>
      </c>
      <c r="E484" s="8" t="s">
        <v>851</v>
      </c>
      <c r="F484" s="8" t="str">
        <f>IF(COUNTIF('Healthy (TIAB)'!A1274:A2168, B484) &gt; 0, "Yes", "No")</f>
        <v>No</v>
      </c>
    </row>
    <row r="485" spans="1:6" ht="32" x14ac:dyDescent="0.2">
      <c r="A485" s="8">
        <v>2012</v>
      </c>
      <c r="B485" s="8">
        <v>22536073</v>
      </c>
      <c r="C485" s="9">
        <f>HYPERLINK(_xlfn.CONCAT("https://pubmed.ncbi.nlm.nih.gov/",B485), B485)</f>
        <v>22536073</v>
      </c>
      <c r="D485" s="10" t="s">
        <v>1244</v>
      </c>
      <c r="E485" s="8" t="s">
        <v>853</v>
      </c>
      <c r="F485" s="8" t="str">
        <f>IF(COUNTIF('Healthy (TIAB)'!A1280:A2174, B485) &gt; 0, "Yes", "No")</f>
        <v>No</v>
      </c>
    </row>
    <row r="486" spans="1:6" ht="32" x14ac:dyDescent="0.2">
      <c r="A486" s="8">
        <v>2012</v>
      </c>
      <c r="B486" s="8">
        <v>22929118</v>
      </c>
      <c r="C486" s="9">
        <f>HYPERLINK(_xlfn.CONCAT("https://pubmed.ncbi.nlm.nih.gov/",B486), B486)</f>
        <v>22929118</v>
      </c>
      <c r="D486" s="10" t="s">
        <v>1245</v>
      </c>
      <c r="E486" s="8" t="s">
        <v>845</v>
      </c>
      <c r="F486" s="8" t="str">
        <f>IF(COUNTIF('Healthy (TIAB)'!A1289:A2183, B486) &gt; 0, "Yes", "No")</f>
        <v>No</v>
      </c>
    </row>
    <row r="487" spans="1:6" ht="48" x14ac:dyDescent="0.2">
      <c r="A487" s="8">
        <v>2012</v>
      </c>
      <c r="B487" s="8">
        <v>22186099</v>
      </c>
      <c r="C487" s="9">
        <f>HYPERLINK(_xlfn.CONCAT("https://pubmed.ncbi.nlm.nih.gov/",B487), B487)</f>
        <v>22186099</v>
      </c>
      <c r="D487" s="10" t="s">
        <v>1246</v>
      </c>
      <c r="E487" s="8" t="s">
        <v>977</v>
      </c>
      <c r="F487" s="8" t="str">
        <f>IF(COUNTIF('Healthy (TIAB)'!A1303:A2197, B487) &gt; 0, "Yes", "No")</f>
        <v>No</v>
      </c>
    </row>
    <row r="488" spans="1:6" ht="32" x14ac:dyDescent="0.2">
      <c r="A488" s="8">
        <v>2012</v>
      </c>
      <c r="B488" s="8">
        <v>23017309</v>
      </c>
      <c r="C488" s="9">
        <f>HYPERLINK(_xlfn.CONCAT("https://pubmed.ncbi.nlm.nih.gov/",B488), B488)</f>
        <v>23017309</v>
      </c>
      <c r="D488" s="10" t="s">
        <v>1247</v>
      </c>
      <c r="E488" s="8" t="s">
        <v>851</v>
      </c>
      <c r="F488" s="8" t="str">
        <f>IF(COUNTIF('Healthy (TIAB)'!A1320:A2214, B488) &gt; 0, "Yes", "No")</f>
        <v>No</v>
      </c>
    </row>
    <row r="489" spans="1:6" ht="32" x14ac:dyDescent="0.2">
      <c r="A489" s="8">
        <v>2012</v>
      </c>
      <c r="B489" s="8">
        <v>22953023</v>
      </c>
      <c r="C489" s="9">
        <f>HYPERLINK(_xlfn.CONCAT("https://pubmed.ncbi.nlm.nih.gov/",B489), B489)</f>
        <v>22953023</v>
      </c>
      <c r="D489" s="10" t="s">
        <v>1249</v>
      </c>
      <c r="E489" s="8" t="s">
        <v>891</v>
      </c>
      <c r="F489" s="8" t="str">
        <f>IF(COUNTIF('Healthy (TIAB)'!A1376:A2270, B489) &gt; 0, "Yes", "No")</f>
        <v>No</v>
      </c>
    </row>
    <row r="490" spans="1:6" ht="32" x14ac:dyDescent="0.2">
      <c r="A490" s="8">
        <v>2012</v>
      </c>
      <c r="B490" s="8">
        <v>23326753</v>
      </c>
      <c r="C490" s="9">
        <f>HYPERLINK(_xlfn.CONCAT("https://pubmed.ncbi.nlm.nih.gov/",B490), B490)</f>
        <v>23326753</v>
      </c>
      <c r="D490" s="10" t="s">
        <v>1250</v>
      </c>
      <c r="E490" s="8" t="s">
        <v>856</v>
      </c>
      <c r="F490" s="8" t="str">
        <f>IF(COUNTIF('Healthy (TIAB)'!A1399:A2293, B490) &gt; 0, "Yes", "No")</f>
        <v>No</v>
      </c>
    </row>
    <row r="491" spans="1:6" ht="32" x14ac:dyDescent="0.2">
      <c r="A491" s="8">
        <v>2012</v>
      </c>
      <c r="B491" s="8">
        <v>22669332</v>
      </c>
      <c r="C491" s="9">
        <f>HYPERLINK(_xlfn.CONCAT("https://pubmed.ncbi.nlm.nih.gov/",B491), B491)</f>
        <v>22669332</v>
      </c>
      <c r="D491" s="10" t="s">
        <v>1251</v>
      </c>
      <c r="E491" s="8" t="s">
        <v>848</v>
      </c>
      <c r="F491" s="8" t="str">
        <f>IF(COUNTIF('Healthy (TIAB)'!A1457:A2351, B491) &gt; 0, "Yes", "No")</f>
        <v>No</v>
      </c>
    </row>
    <row r="492" spans="1:6" ht="32" x14ac:dyDescent="0.2">
      <c r="A492" s="8">
        <v>2012</v>
      </c>
      <c r="B492" s="8">
        <v>21999398</v>
      </c>
      <c r="C492" s="9">
        <f>HYPERLINK(_xlfn.CONCAT("https://pubmed.ncbi.nlm.nih.gov/",B492), B492)</f>
        <v>21999398</v>
      </c>
      <c r="D492" s="10" t="s">
        <v>1811</v>
      </c>
      <c r="E492" s="8" t="s">
        <v>889</v>
      </c>
      <c r="F492" s="8" t="str">
        <f>IF(COUNTIF('Healthy (TIAB)'!A1461:A2355, B492) &gt; 0, "Yes", "No")</f>
        <v>No</v>
      </c>
    </row>
    <row r="493" spans="1:6" ht="32" x14ac:dyDescent="0.2">
      <c r="A493" s="8">
        <v>2012</v>
      </c>
      <c r="B493" s="8">
        <v>22314022</v>
      </c>
      <c r="C493" s="9">
        <f>HYPERLINK(_xlfn.CONCAT("https://pubmed.ncbi.nlm.nih.gov/",B493), B493)</f>
        <v>22314022</v>
      </c>
      <c r="D493" s="10" t="s">
        <v>1252</v>
      </c>
      <c r="E493" s="8" t="s">
        <v>893</v>
      </c>
      <c r="F493" s="8" t="str">
        <f>IF(COUNTIF('Healthy (TIAB)'!A1474:A2368, B493) &gt; 0, "Yes", "No")</f>
        <v>No</v>
      </c>
    </row>
    <row r="494" spans="1:6" ht="48" x14ac:dyDescent="0.2">
      <c r="A494" s="8">
        <v>2012</v>
      </c>
      <c r="B494" s="8">
        <v>22212377</v>
      </c>
      <c r="C494" s="9">
        <f>HYPERLINK(_xlfn.CONCAT("https://pubmed.ncbi.nlm.nih.gov/",B494), B494)</f>
        <v>22212377</v>
      </c>
      <c r="D494" s="10" t="s">
        <v>1253</v>
      </c>
      <c r="E494" s="8" t="s">
        <v>845</v>
      </c>
      <c r="F494" s="8" t="str">
        <f>IF(COUNTIF('Healthy (TIAB)'!A1475:A2369, B494) &gt; 0, "Yes", "No")</f>
        <v>No</v>
      </c>
    </row>
    <row r="495" spans="1:6" ht="32" x14ac:dyDescent="0.2">
      <c r="A495" s="8">
        <v>2012</v>
      </c>
      <c r="B495" s="8">
        <v>22658938</v>
      </c>
      <c r="C495" s="9">
        <f>HYPERLINK(_xlfn.CONCAT("https://pubmed.ncbi.nlm.nih.gov/",B495), B495)</f>
        <v>22658938</v>
      </c>
      <c r="D495" s="10" t="s">
        <v>1815</v>
      </c>
      <c r="E495" s="8" t="s">
        <v>845</v>
      </c>
      <c r="F495" s="8" t="str">
        <f>IF(COUNTIF('Healthy (TIAB)'!A1479:A2373, B495) &gt; 0, "Yes", "No")</f>
        <v>No</v>
      </c>
    </row>
    <row r="496" spans="1:6" ht="48" x14ac:dyDescent="0.2">
      <c r="A496" s="8">
        <v>2012</v>
      </c>
      <c r="B496" s="8">
        <v>23110706</v>
      </c>
      <c r="C496" s="9">
        <f>HYPERLINK(_xlfn.CONCAT("https://pubmed.ncbi.nlm.nih.gov/",B496), B496)</f>
        <v>23110706</v>
      </c>
      <c r="D496" s="10" t="s">
        <v>1730</v>
      </c>
      <c r="E496" s="8" t="s">
        <v>853</v>
      </c>
      <c r="F496" s="8" t="str">
        <f>IF(COUNTIF('Healthy (TIAB)'!A1500:A2394, B496) &gt; 0, "Yes", "No")</f>
        <v>No</v>
      </c>
    </row>
    <row r="497" spans="1:6" ht="32" x14ac:dyDescent="0.2">
      <c r="A497" s="8">
        <v>2012</v>
      </c>
      <c r="B497" s="8">
        <v>22892157</v>
      </c>
      <c r="C497" s="9">
        <f>HYPERLINK(_xlfn.CONCAT("https://pubmed.ncbi.nlm.nih.gov/",B497), B497)</f>
        <v>22892157</v>
      </c>
      <c r="D497" s="10" t="s">
        <v>1254</v>
      </c>
      <c r="E497" s="8" t="s">
        <v>893</v>
      </c>
      <c r="F497" s="8" t="str">
        <f>IF(COUNTIF('Healthy (TIAB)'!A1525:A2419, B497) &gt; 0, "Yes", "No")</f>
        <v>No</v>
      </c>
    </row>
    <row r="498" spans="1:6" ht="32" x14ac:dyDescent="0.2">
      <c r="A498" s="8">
        <v>2012</v>
      </c>
      <c r="B498" s="8">
        <v>23241455</v>
      </c>
      <c r="C498" s="9">
        <f>HYPERLINK(_xlfn.CONCAT("https://pubmed.ncbi.nlm.nih.gov/",B498), B498)</f>
        <v>23241455</v>
      </c>
      <c r="D498" s="10" t="s">
        <v>1255</v>
      </c>
      <c r="E498" s="8" t="s">
        <v>845</v>
      </c>
      <c r="F498" s="8" t="str">
        <f>IF(COUNTIF('Healthy (TIAB)'!A1531:A2425, B498) &gt; 0, "Yes", "No")</f>
        <v>No</v>
      </c>
    </row>
    <row r="499" spans="1:6" ht="48" x14ac:dyDescent="0.2">
      <c r="A499" s="8">
        <v>2012</v>
      </c>
      <c r="B499" s="8">
        <v>22551950</v>
      </c>
      <c r="C499" s="9">
        <f>HYPERLINK(_xlfn.CONCAT("https://pubmed.ncbi.nlm.nih.gov/",B499), B499)</f>
        <v>22551950</v>
      </c>
      <c r="D499" s="10" t="s">
        <v>1256</v>
      </c>
      <c r="E499" s="8" t="s">
        <v>845</v>
      </c>
      <c r="F499" s="8" t="str">
        <f>IF(COUNTIF('Healthy (TIAB)'!A1542:A2436, B499) &gt; 0, "Yes", "No")</f>
        <v>No</v>
      </c>
    </row>
    <row r="500" spans="1:6" ht="48" x14ac:dyDescent="0.2">
      <c r="A500" s="8">
        <v>2012</v>
      </c>
      <c r="B500" s="8">
        <v>22897461</v>
      </c>
      <c r="C500" s="9">
        <f>HYPERLINK(_xlfn.CONCAT("https://pubmed.ncbi.nlm.nih.gov/",B500), B500)</f>
        <v>22897461</v>
      </c>
      <c r="D500" s="10" t="s">
        <v>1257</v>
      </c>
      <c r="E500" s="8" t="s">
        <v>845</v>
      </c>
      <c r="F500" s="8" t="str">
        <f>IF(COUNTIF('Healthy (TIAB)'!A1544:A2438, B500) &gt; 0, "Yes", "No")</f>
        <v>No</v>
      </c>
    </row>
    <row r="501" spans="1:6" ht="32" x14ac:dyDescent="0.2">
      <c r="A501" s="8">
        <v>2012</v>
      </c>
      <c r="B501" s="8">
        <v>22035955</v>
      </c>
      <c r="C501" s="9">
        <f>HYPERLINK(_xlfn.CONCAT("https://pubmed.ncbi.nlm.nih.gov/",B501), B501)</f>
        <v>22035955</v>
      </c>
      <c r="D501" s="10" t="s">
        <v>1693</v>
      </c>
      <c r="E501" s="8" t="s">
        <v>899</v>
      </c>
      <c r="F501" s="8" t="str">
        <f>IF(COUNTIF('Healthy (TIAB)'!A1586:A2480, B501) &gt; 0, "Yes", "No")</f>
        <v>No</v>
      </c>
    </row>
    <row r="502" spans="1:6" ht="32" x14ac:dyDescent="0.2">
      <c r="A502" s="8">
        <v>2012</v>
      </c>
      <c r="B502" s="8">
        <v>22952598</v>
      </c>
      <c r="C502" s="9">
        <f>HYPERLINK(_xlfn.CONCAT("https://pubmed.ncbi.nlm.nih.gov/",B502), B502)</f>
        <v>22952598</v>
      </c>
      <c r="D502" s="10" t="s">
        <v>145</v>
      </c>
      <c r="E502" s="8" t="s">
        <v>1046</v>
      </c>
      <c r="F502" s="8" t="str">
        <f>IF(COUNTIF('Healthy (TIAB)'!A1756:A2650, B502) &gt; 0, "Yes", "No")</f>
        <v>No</v>
      </c>
    </row>
    <row r="503" spans="1:6" ht="32" x14ac:dyDescent="0.2">
      <c r="A503" s="8">
        <v>2011</v>
      </c>
      <c r="B503" s="8">
        <v>22199129</v>
      </c>
      <c r="C503" s="9">
        <f>HYPERLINK(_xlfn.CONCAT("https://pubmed.ncbi.nlm.nih.gov/",B503), B503)</f>
        <v>22199129</v>
      </c>
      <c r="D503" s="10" t="s">
        <v>1258</v>
      </c>
      <c r="E503" s="8" t="s">
        <v>887</v>
      </c>
      <c r="F503" s="8" t="str">
        <f>IF(COUNTIF('Healthy (TIAB)'!A711:A1605, B503) &gt; 0, "Yes", "No")</f>
        <v>No</v>
      </c>
    </row>
    <row r="504" spans="1:6" ht="32" x14ac:dyDescent="0.2">
      <c r="A504" s="8">
        <v>2011</v>
      </c>
      <c r="B504" s="8">
        <v>22007257</v>
      </c>
      <c r="C504" s="9">
        <f>HYPERLINK(_xlfn.CONCAT("https://pubmed.ncbi.nlm.nih.gov/",B504), B504)</f>
        <v>22007257</v>
      </c>
      <c r="D504" s="10" t="s">
        <v>1259</v>
      </c>
      <c r="E504" s="8" t="s">
        <v>926</v>
      </c>
      <c r="F504" s="8" t="str">
        <f>IF(COUNTIF('Healthy (TIAB)'!A764:A1658, B504) &gt; 0, "Yes", "No")</f>
        <v>No</v>
      </c>
    </row>
    <row r="505" spans="1:6" ht="32" x14ac:dyDescent="0.2">
      <c r="A505" s="8">
        <v>2011</v>
      </c>
      <c r="B505" s="8">
        <v>21233083</v>
      </c>
      <c r="C505" s="9">
        <f>HYPERLINK(_xlfn.CONCAT("https://pubmed.ncbi.nlm.nih.gov/",B505), B505)</f>
        <v>21233083</v>
      </c>
      <c r="D505" s="10" t="s">
        <v>1763</v>
      </c>
      <c r="E505" s="8" t="s">
        <v>853</v>
      </c>
      <c r="F505" s="8" t="str">
        <f>IF(COUNTIF('Healthy (TIAB)'!A873:A1767, B505) &gt; 0, "Yes", "No")</f>
        <v>No</v>
      </c>
    </row>
    <row r="506" spans="1:6" ht="32" x14ac:dyDescent="0.2">
      <c r="A506" s="8">
        <v>2011</v>
      </c>
      <c r="B506" s="8">
        <v>22101876</v>
      </c>
      <c r="C506" s="9">
        <f>HYPERLINK(_xlfn.CONCAT("https://pubmed.ncbi.nlm.nih.gov/",B506), B506)</f>
        <v>22101876</v>
      </c>
      <c r="D506" s="10" t="s">
        <v>1260</v>
      </c>
      <c r="E506" s="8" t="s">
        <v>899</v>
      </c>
      <c r="F506" s="8" t="str">
        <f>IF(COUNTIF('Healthy (TIAB)'!A943:A1837, B506) &gt; 0, "Yes", "No")</f>
        <v>No</v>
      </c>
    </row>
    <row r="507" spans="1:6" ht="16" x14ac:dyDescent="0.2">
      <c r="A507" s="8">
        <v>2011</v>
      </c>
      <c r="B507" s="8">
        <v>22008493</v>
      </c>
      <c r="C507" s="9">
        <f>HYPERLINK(_xlfn.CONCAT("https://pubmed.ncbi.nlm.nih.gov/",B507), B507)</f>
        <v>22008493</v>
      </c>
      <c r="D507" s="10" t="s">
        <v>1261</v>
      </c>
      <c r="E507" s="8" t="s">
        <v>848</v>
      </c>
      <c r="F507" s="8" t="str">
        <f>IF(COUNTIF('Healthy (TIAB)'!A946:A1840, B507) &gt; 0, "Yes", "No")</f>
        <v>No</v>
      </c>
    </row>
    <row r="508" spans="1:6" ht="48" x14ac:dyDescent="0.2">
      <c r="A508" s="8">
        <v>2011</v>
      </c>
      <c r="B508" s="8">
        <v>21711517</v>
      </c>
      <c r="C508" s="9">
        <f>HYPERLINK(_xlfn.CONCAT("https://pubmed.ncbi.nlm.nih.gov/",B508), B508)</f>
        <v>21711517</v>
      </c>
      <c r="D508" s="10" t="s">
        <v>1262</v>
      </c>
      <c r="E508" s="8" t="s">
        <v>1195</v>
      </c>
      <c r="F508" s="8" t="str">
        <f>IF(COUNTIF('Healthy (TIAB)'!A982:A1876, B508) &gt; 0, "Yes", "No")</f>
        <v>No</v>
      </c>
    </row>
    <row r="509" spans="1:6" ht="32" x14ac:dyDescent="0.2">
      <c r="A509" s="8">
        <v>2011</v>
      </c>
      <c r="B509" s="8">
        <v>21215550</v>
      </c>
      <c r="C509" s="9">
        <f>HYPERLINK(_xlfn.CONCAT("https://pubmed.ncbi.nlm.nih.gov/",B509), B509)</f>
        <v>21215550</v>
      </c>
      <c r="D509" s="10" t="s">
        <v>1779</v>
      </c>
      <c r="E509" s="8" t="s">
        <v>848</v>
      </c>
      <c r="F509" s="8" t="str">
        <f>IF(COUNTIF('Healthy (TIAB)'!A989:A1883, B509) &gt; 0, "Yes", "No")</f>
        <v>No</v>
      </c>
    </row>
    <row r="510" spans="1:6" ht="32" x14ac:dyDescent="0.2">
      <c r="A510" s="8">
        <v>2011</v>
      </c>
      <c r="B510" s="8">
        <v>21865334</v>
      </c>
      <c r="C510" s="9">
        <f>HYPERLINK(_xlfn.CONCAT("https://pubmed.ncbi.nlm.nih.gov/",B510), B510)</f>
        <v>21865334</v>
      </c>
      <c r="D510" s="10" t="s">
        <v>437</v>
      </c>
      <c r="E510" s="8" t="s">
        <v>848</v>
      </c>
      <c r="F510" s="8" t="str">
        <f>IF(COUNTIF('Healthy (TIAB)'!A1010:A1904, B510) &gt; 0, "Yes", "No")</f>
        <v>No</v>
      </c>
    </row>
    <row r="511" spans="1:6" ht="48" x14ac:dyDescent="0.2">
      <c r="A511" s="8">
        <v>2011</v>
      </c>
      <c r="B511" s="8">
        <v>21683321</v>
      </c>
      <c r="C511" s="9">
        <f>HYPERLINK(_xlfn.CONCAT("https://pubmed.ncbi.nlm.nih.gov/",B511), B511)</f>
        <v>21683321</v>
      </c>
      <c r="D511" s="10" t="s">
        <v>1719</v>
      </c>
      <c r="E511" s="8" t="s">
        <v>845</v>
      </c>
      <c r="F511" s="8" t="str">
        <f>IF(COUNTIF('Healthy (TIAB)'!A1036:A1930, B511) &gt; 0, "Yes", "No")</f>
        <v>No</v>
      </c>
    </row>
    <row r="512" spans="1:6" ht="32" x14ac:dyDescent="0.2">
      <c r="A512" s="8">
        <v>2011</v>
      </c>
      <c r="B512" s="8">
        <v>21561620</v>
      </c>
      <c r="C512" s="9">
        <f>HYPERLINK(_xlfn.CONCAT("https://pubmed.ncbi.nlm.nih.gov/",B512), B512)</f>
        <v>21561620</v>
      </c>
      <c r="D512" s="10" t="s">
        <v>1263</v>
      </c>
      <c r="E512" s="8" t="s">
        <v>887</v>
      </c>
      <c r="F512" s="8" t="str">
        <f>IF(COUNTIF('Healthy (TIAB)'!A1041:A1935, B512) &gt; 0, "Yes", "No")</f>
        <v>No</v>
      </c>
    </row>
    <row r="513" spans="1:6" ht="48" x14ac:dyDescent="0.2">
      <c r="A513" s="8">
        <v>2011</v>
      </c>
      <c r="B513" s="8">
        <v>20877395</v>
      </c>
      <c r="C513" s="9">
        <f>HYPERLINK(_xlfn.CONCAT("https://pubmed.ncbi.nlm.nih.gov/",B513), B513)</f>
        <v>20877395</v>
      </c>
      <c r="D513" s="10" t="s">
        <v>1264</v>
      </c>
      <c r="E513" s="8" t="s">
        <v>887</v>
      </c>
      <c r="F513" s="8" t="str">
        <f>IF(COUNTIF('Healthy (TIAB)'!A1062:A1956, B513) &gt; 0, "Yes", "No")</f>
        <v>No</v>
      </c>
    </row>
    <row r="514" spans="1:6" ht="32" x14ac:dyDescent="0.2">
      <c r="A514" s="8">
        <v>2011</v>
      </c>
      <c r="B514" s="8">
        <v>19939650</v>
      </c>
      <c r="C514" s="9">
        <f>HYPERLINK(_xlfn.CONCAT("https://pubmed.ncbi.nlm.nih.gov/",B514), B514)</f>
        <v>19939650</v>
      </c>
      <c r="D514" s="10" t="s">
        <v>135</v>
      </c>
      <c r="E514" s="8" t="s">
        <v>1265</v>
      </c>
      <c r="F514" s="8" t="str">
        <f>IF(COUNTIF('Healthy (TIAB)'!A1138:A2032, B514) &gt; 0, "Yes", "No")</f>
        <v>No</v>
      </c>
    </row>
    <row r="515" spans="1:6" ht="32" x14ac:dyDescent="0.2">
      <c r="A515" s="8">
        <v>2011</v>
      </c>
      <c r="B515" s="8">
        <v>21159785</v>
      </c>
      <c r="C515" s="9">
        <f>HYPERLINK(_xlfn.CONCAT("https://pubmed.ncbi.nlm.nih.gov/",B515), B515)</f>
        <v>21159785</v>
      </c>
      <c r="D515" s="10" t="s">
        <v>370</v>
      </c>
      <c r="E515" s="8" t="s">
        <v>850</v>
      </c>
      <c r="F515" s="8" t="str">
        <f>IF(COUNTIF('Healthy (TIAB)'!A1173:A2067, B515) &gt; 0, "Yes", "No")</f>
        <v>No</v>
      </c>
    </row>
    <row r="516" spans="1:6" ht="32" x14ac:dyDescent="0.2">
      <c r="A516" s="8">
        <v>2011</v>
      </c>
      <c r="B516" s="8">
        <v>21159789</v>
      </c>
      <c r="C516" s="9">
        <f>HYPERLINK(_xlfn.CONCAT("https://pubmed.ncbi.nlm.nih.gov/",B516), B516)</f>
        <v>21159789</v>
      </c>
      <c r="D516" s="10" t="s">
        <v>140</v>
      </c>
      <c r="E516" s="8" t="s">
        <v>851</v>
      </c>
      <c r="F516" s="8" t="str">
        <f>IF(COUNTIF('Healthy (TIAB)'!A1174:A2068, B516) &gt; 0, "Yes", "No")</f>
        <v>No</v>
      </c>
    </row>
    <row r="517" spans="1:6" ht="32" x14ac:dyDescent="0.2">
      <c r="A517" s="8">
        <v>2011</v>
      </c>
      <c r="B517" s="8">
        <v>21178084</v>
      </c>
      <c r="C517" s="9">
        <f>HYPERLINK(_xlfn.CONCAT("https://pubmed.ncbi.nlm.nih.gov/",B517), B517)</f>
        <v>21178084</v>
      </c>
      <c r="D517" s="10" t="s">
        <v>1266</v>
      </c>
      <c r="E517" s="8" t="s">
        <v>1267</v>
      </c>
      <c r="F517" s="8" t="str">
        <f>IF(COUNTIF('Healthy (TIAB)'!A1178:A2072, B517) &gt; 0, "Yes", "No")</f>
        <v>No</v>
      </c>
    </row>
    <row r="518" spans="1:6" ht="48" x14ac:dyDescent="0.2">
      <c r="A518" s="8">
        <v>2011</v>
      </c>
      <c r="B518" s="8">
        <v>21714585</v>
      </c>
      <c r="C518" s="9">
        <f>HYPERLINK(_xlfn.CONCAT("https://pubmed.ncbi.nlm.nih.gov/",B518), B518)</f>
        <v>21714585</v>
      </c>
      <c r="D518" s="10" t="s">
        <v>1268</v>
      </c>
      <c r="E518" s="8" t="s">
        <v>856</v>
      </c>
      <c r="F518" s="8" t="str">
        <f>IF(COUNTIF('Healthy (TIAB)'!A1187:A2081, B518) &gt; 0, "Yes", "No")</f>
        <v>No</v>
      </c>
    </row>
    <row r="519" spans="1:6" ht="32" x14ac:dyDescent="0.2">
      <c r="A519" s="8">
        <v>2011</v>
      </c>
      <c r="B519" s="8">
        <v>21859401</v>
      </c>
      <c r="C519" s="9">
        <f>HYPERLINK(_xlfn.CONCAT("https://pubmed.ncbi.nlm.nih.gov/",B519), B519)</f>
        <v>21859401</v>
      </c>
      <c r="D519" s="10" t="s">
        <v>1269</v>
      </c>
      <c r="E519" s="8" t="s">
        <v>1025</v>
      </c>
      <c r="F519" s="8" t="str">
        <f>IF(COUNTIF('Healthy (TIAB)'!A1197:A2091, B519) &gt; 0, "Yes", "No")</f>
        <v>No</v>
      </c>
    </row>
    <row r="520" spans="1:6" ht="32" x14ac:dyDescent="0.2">
      <c r="A520" s="8">
        <v>2011</v>
      </c>
      <c r="B520" s="8">
        <v>22031659</v>
      </c>
      <c r="C520" s="9">
        <f>HYPERLINK(_xlfn.CONCAT("https://pubmed.ncbi.nlm.nih.gov/",B520), B520)</f>
        <v>22031659</v>
      </c>
      <c r="D520" s="10" t="s">
        <v>1270</v>
      </c>
      <c r="E520" s="8" t="s">
        <v>851</v>
      </c>
      <c r="F520" s="8" t="str">
        <f>IF(COUNTIF('Healthy (TIAB)'!A1199:A2093, B520) &gt; 0, "Yes", "No")</f>
        <v>No</v>
      </c>
    </row>
    <row r="521" spans="1:6" ht="32" x14ac:dyDescent="0.2">
      <c r="A521" s="8">
        <v>2011</v>
      </c>
      <c r="B521" s="8">
        <v>21630032</v>
      </c>
      <c r="C521" s="9">
        <f>HYPERLINK(_xlfn.CONCAT("https://pubmed.ncbi.nlm.nih.gov/",B521), B521)</f>
        <v>21630032</v>
      </c>
      <c r="D521" s="10" t="s">
        <v>1271</v>
      </c>
      <c r="E521" s="8" t="s">
        <v>893</v>
      </c>
      <c r="F521" s="8" t="str">
        <f>IF(COUNTIF('Healthy (TIAB)'!A1269:A2163, B521) &gt; 0, "Yes", "No")</f>
        <v>No</v>
      </c>
    </row>
    <row r="522" spans="1:6" ht="32" x14ac:dyDescent="0.2">
      <c r="A522" s="8">
        <v>2011</v>
      </c>
      <c r="B522" s="8">
        <v>21223512</v>
      </c>
      <c r="C522" s="9">
        <f>HYPERLINK(_xlfn.CONCAT("https://pubmed.ncbi.nlm.nih.gov/",B522), B522)</f>
        <v>21223512</v>
      </c>
      <c r="D522" s="10" t="s">
        <v>1272</v>
      </c>
      <c r="E522" s="8" t="s">
        <v>1273</v>
      </c>
      <c r="F522" s="8" t="str">
        <f>IF(COUNTIF('Healthy (TIAB)'!A1278:A2172, B522) &gt; 0, "Yes", "No")</f>
        <v>No</v>
      </c>
    </row>
    <row r="523" spans="1:6" ht="48" x14ac:dyDescent="0.2">
      <c r="A523" s="8">
        <v>2011</v>
      </c>
      <c r="B523" s="8">
        <v>21701083</v>
      </c>
      <c r="C523" s="9">
        <f>HYPERLINK(_xlfn.CONCAT("https://pubmed.ncbi.nlm.nih.gov/",B523), B523)</f>
        <v>21701083</v>
      </c>
      <c r="D523" s="10" t="s">
        <v>1274</v>
      </c>
      <c r="E523" s="8" t="s">
        <v>951</v>
      </c>
      <c r="F523" s="8" t="str">
        <f>IF(COUNTIF('Healthy (TIAB)'!A1290:A2184, B523) &gt; 0, "Yes", "No")</f>
        <v>No</v>
      </c>
    </row>
    <row r="524" spans="1:6" ht="32" x14ac:dyDescent="0.2">
      <c r="A524" s="8">
        <v>2011</v>
      </c>
      <c r="B524" s="8">
        <v>22144044</v>
      </c>
      <c r="C524" s="9">
        <f>HYPERLINK(_xlfn.CONCAT("https://pubmed.ncbi.nlm.nih.gov/",B524), B524)</f>
        <v>22144044</v>
      </c>
      <c r="D524" s="10" t="s">
        <v>1275</v>
      </c>
      <c r="E524" s="8" t="s">
        <v>845</v>
      </c>
      <c r="F524" s="8" t="str">
        <f>IF(COUNTIF('Healthy (TIAB)'!A1295:A2189, B524) &gt; 0, "Yes", "No")</f>
        <v>No</v>
      </c>
    </row>
    <row r="525" spans="1:6" ht="48" x14ac:dyDescent="0.2">
      <c r="A525" s="8">
        <v>2011</v>
      </c>
      <c r="B525" s="8">
        <v>21600524</v>
      </c>
      <c r="C525" s="9">
        <f>HYPERLINK(_xlfn.CONCAT("https://pubmed.ncbi.nlm.nih.gov/",B525), B525)</f>
        <v>21600524</v>
      </c>
      <c r="D525" s="10" t="s">
        <v>1276</v>
      </c>
      <c r="E525" s="8" t="s">
        <v>845</v>
      </c>
      <c r="F525" s="8" t="str">
        <f>IF(COUNTIF('Healthy (TIAB)'!A1333:A2227, B525) &gt; 0, "Yes", "No")</f>
        <v>No</v>
      </c>
    </row>
    <row r="526" spans="1:6" ht="48" x14ac:dyDescent="0.2">
      <c r="A526" s="8">
        <v>2011</v>
      </c>
      <c r="B526" s="8">
        <v>20938439</v>
      </c>
      <c r="C526" s="9">
        <f>HYPERLINK(_xlfn.CONCAT("https://pubmed.ncbi.nlm.nih.gov/",B526), B526)</f>
        <v>20938439</v>
      </c>
      <c r="D526" s="10" t="s">
        <v>1277</v>
      </c>
      <c r="E526" s="8" t="s">
        <v>845</v>
      </c>
      <c r="F526" s="8" t="str">
        <f>IF(COUNTIF('Healthy (TIAB)'!A1342:A2236, B526) &gt; 0, "Yes", "No")</f>
        <v>No</v>
      </c>
    </row>
    <row r="527" spans="1:6" ht="32" x14ac:dyDescent="0.2">
      <c r="A527" s="8">
        <v>2011</v>
      </c>
      <c r="B527" s="8">
        <v>21277225</v>
      </c>
      <c r="C527" s="9">
        <f>HYPERLINK(_xlfn.CONCAT("https://pubmed.ncbi.nlm.nih.gov/",B527), B527)</f>
        <v>21277225</v>
      </c>
      <c r="D527" s="10" t="s">
        <v>1278</v>
      </c>
      <c r="E527" s="8" t="s">
        <v>1279</v>
      </c>
      <c r="F527" s="8" t="str">
        <f>IF(COUNTIF('Healthy (TIAB)'!A1349:A2243, B527) &gt; 0, "Yes", "No")</f>
        <v>No</v>
      </c>
    </row>
    <row r="528" spans="1:6" ht="32" x14ac:dyDescent="0.2">
      <c r="A528" s="8">
        <v>2011</v>
      </c>
      <c r="B528" s="8">
        <v>21640360</v>
      </c>
      <c r="C528" s="9">
        <f>HYPERLINK(_xlfn.CONCAT("https://pubmed.ncbi.nlm.nih.gov/",B528), B528)</f>
        <v>21640360</v>
      </c>
      <c r="D528" s="10" t="s">
        <v>1280</v>
      </c>
      <c r="E528" s="8" t="s">
        <v>887</v>
      </c>
      <c r="F528" s="8" t="str">
        <f>IF(COUNTIF('Healthy (TIAB)'!A1352:A2246, B528) &gt; 0, "Yes", "No")</f>
        <v>No</v>
      </c>
    </row>
    <row r="529" spans="1:6" ht="32" x14ac:dyDescent="0.2">
      <c r="A529" s="8">
        <v>2011</v>
      </c>
      <c r="B529" s="8">
        <v>21439849</v>
      </c>
      <c r="C529" s="9">
        <f>HYPERLINK(_xlfn.CONCAT("https://pubmed.ncbi.nlm.nih.gov/",B529), B529)</f>
        <v>21439849</v>
      </c>
      <c r="D529" s="10" t="s">
        <v>1802</v>
      </c>
      <c r="E529" s="8" t="s">
        <v>899</v>
      </c>
      <c r="F529" s="8" t="str">
        <f>IF(COUNTIF('Healthy (TIAB)'!A1370:A2264, B529) &gt; 0, "Yes", "No")</f>
        <v>No</v>
      </c>
    </row>
    <row r="530" spans="1:6" ht="32" x14ac:dyDescent="0.2">
      <c r="A530" s="8">
        <v>2011</v>
      </c>
      <c r="B530" s="8">
        <v>21857087</v>
      </c>
      <c r="C530" s="9">
        <f>HYPERLINK(_xlfn.CONCAT("https://pubmed.ncbi.nlm.nih.gov/",B530), B530)</f>
        <v>21857087</v>
      </c>
      <c r="D530" s="10" t="s">
        <v>1281</v>
      </c>
      <c r="E530" s="8" t="s">
        <v>893</v>
      </c>
      <c r="F530" s="8" t="str">
        <f>IF(COUNTIF('Healthy (TIAB)'!A1443:A2337, B530) &gt; 0, "Yes", "No")</f>
        <v>No</v>
      </c>
    </row>
    <row r="531" spans="1:6" ht="32" x14ac:dyDescent="0.2">
      <c r="A531" s="8">
        <v>2011</v>
      </c>
      <c r="B531" s="8">
        <v>21362575</v>
      </c>
      <c r="C531" s="9">
        <f>HYPERLINK(_xlfn.CONCAT("https://pubmed.ncbi.nlm.nih.gov/",B531), B531)</f>
        <v>21362575</v>
      </c>
      <c r="D531" s="10" t="s">
        <v>1812</v>
      </c>
      <c r="E531" s="8" t="s">
        <v>1861</v>
      </c>
      <c r="F531" s="8" t="str">
        <f>IF(COUNTIF('Healthy (TIAB)'!A1465:A2359, B531) &gt; 0, "Yes", "No")</f>
        <v>No</v>
      </c>
    </row>
    <row r="532" spans="1:6" ht="32" x14ac:dyDescent="0.2">
      <c r="A532" s="8">
        <v>2011</v>
      </c>
      <c r="B532" s="8">
        <v>21327725</v>
      </c>
      <c r="C532" s="9">
        <f>HYPERLINK(_xlfn.CONCAT("https://pubmed.ncbi.nlm.nih.gov/",B532), B532)</f>
        <v>21327725</v>
      </c>
      <c r="D532" s="10" t="s">
        <v>1282</v>
      </c>
      <c r="E532" s="8" t="s">
        <v>856</v>
      </c>
      <c r="F532" s="8" t="str">
        <f>IF(COUNTIF('Healthy (TIAB)'!A1483:A2377, B532) &gt; 0, "Yes", "No")</f>
        <v>No</v>
      </c>
    </row>
    <row r="533" spans="1:6" ht="32" x14ac:dyDescent="0.2">
      <c r="A533" s="8">
        <v>2011</v>
      </c>
      <c r="B533" s="8">
        <v>21297494</v>
      </c>
      <c r="C533" s="9">
        <f>HYPERLINK(_xlfn.CONCAT("https://pubmed.ncbi.nlm.nih.gov/",B533), B533)</f>
        <v>21297494</v>
      </c>
      <c r="D533" s="10" t="s">
        <v>1283</v>
      </c>
      <c r="E533" s="8" t="s">
        <v>887</v>
      </c>
      <c r="F533" s="8" t="str">
        <f>IF(COUNTIF('Healthy (TIAB)'!A1562:A2456, B533) &gt; 0, "Yes", "No")</f>
        <v>No</v>
      </c>
    </row>
    <row r="534" spans="1:6" ht="32" x14ac:dyDescent="0.2">
      <c r="A534" s="8">
        <v>2011</v>
      </c>
      <c r="B534" s="8">
        <v>22027686</v>
      </c>
      <c r="C534" s="9">
        <f>HYPERLINK(_xlfn.CONCAT("https://pubmed.ncbi.nlm.nih.gov/",B534), B534)</f>
        <v>22027686</v>
      </c>
      <c r="D534" s="10" t="s">
        <v>1284</v>
      </c>
      <c r="E534" s="8" t="s">
        <v>1242</v>
      </c>
      <c r="F534" s="8" t="str">
        <f>IF(COUNTIF('Healthy (TIAB)'!A1568:A2462, B534) &gt; 0, "Yes", "No")</f>
        <v>No</v>
      </c>
    </row>
    <row r="535" spans="1:6" ht="48" x14ac:dyDescent="0.2">
      <c r="A535" s="8">
        <v>2011</v>
      </c>
      <c r="B535" s="8">
        <v>21862301</v>
      </c>
      <c r="C535" s="9">
        <f>HYPERLINK(_xlfn.CONCAT("https://pubmed.ncbi.nlm.nih.gov/",B535), B535)</f>
        <v>21862301</v>
      </c>
      <c r="D535" s="10" t="s">
        <v>1285</v>
      </c>
      <c r="E535" s="8" t="s">
        <v>853</v>
      </c>
      <c r="F535" s="8" t="str">
        <f>IF(COUNTIF('Healthy (TIAB)'!A1590:A2484, B535) &gt; 0, "Yes", "No")</f>
        <v>No</v>
      </c>
    </row>
    <row r="536" spans="1:6" ht="32" x14ac:dyDescent="0.2">
      <c r="A536" s="8">
        <v>2011</v>
      </c>
      <c r="B536" s="8">
        <v>21775562</v>
      </c>
      <c r="C536" s="9">
        <f>HYPERLINK(_xlfn.CONCAT("https://pubmed.ncbi.nlm.nih.gov/",B536), B536)</f>
        <v>21775562</v>
      </c>
      <c r="D536" s="10" t="s">
        <v>1286</v>
      </c>
      <c r="E536" s="8" t="s">
        <v>1287</v>
      </c>
      <c r="F536" s="8" t="str">
        <f>IF(COUNTIF('Healthy (TIAB)'!A1626:A2520, B536) &gt; 0, "Yes", "No")</f>
        <v>No</v>
      </c>
    </row>
    <row r="537" spans="1:6" ht="32" x14ac:dyDescent="0.2">
      <c r="A537" s="8">
        <v>2010</v>
      </c>
      <c r="B537" s="8">
        <v>20484828</v>
      </c>
      <c r="C537" s="9">
        <f>HYPERLINK(_xlfn.CONCAT("https://pubmed.ncbi.nlm.nih.gov/",B537), B537)</f>
        <v>20484828</v>
      </c>
      <c r="D537" s="10" t="s">
        <v>1288</v>
      </c>
      <c r="E537" s="8" t="s">
        <v>1156</v>
      </c>
      <c r="F537" s="8" t="str">
        <f>IF(COUNTIF('Healthy (TIAB)'!A725:A1619, B537) &gt; 0, "Yes", "No")</f>
        <v>No</v>
      </c>
    </row>
    <row r="538" spans="1:6" ht="32" x14ac:dyDescent="0.2">
      <c r="A538" s="8">
        <v>2010</v>
      </c>
      <c r="B538" s="8">
        <v>20121889</v>
      </c>
      <c r="C538" s="9">
        <f>HYPERLINK(_xlfn.CONCAT("https://pubmed.ncbi.nlm.nih.gov/",B538), B538)</f>
        <v>20121889</v>
      </c>
      <c r="D538" s="10" t="s">
        <v>1289</v>
      </c>
      <c r="E538" s="8" t="s">
        <v>845</v>
      </c>
      <c r="F538" s="8" t="str">
        <f>IF(COUNTIF('Healthy (TIAB)'!A814:A1708, B538) &gt; 0, "Yes", "No")</f>
        <v>No</v>
      </c>
    </row>
    <row r="539" spans="1:6" ht="48" x14ac:dyDescent="0.2">
      <c r="A539" s="8">
        <v>2010</v>
      </c>
      <c r="B539" s="8">
        <v>21060071</v>
      </c>
      <c r="C539" s="9">
        <f>HYPERLINK(_xlfn.CONCAT("https://pubmed.ncbi.nlm.nih.gov/",B539), B539)</f>
        <v>21060071</v>
      </c>
      <c r="D539" s="10" t="s">
        <v>1290</v>
      </c>
      <c r="E539" s="8" t="s">
        <v>891</v>
      </c>
      <c r="F539" s="8" t="str">
        <f>IF(COUNTIF('Healthy (TIAB)'!A882:A1776, B539) &gt; 0, "Yes", "No")</f>
        <v>No</v>
      </c>
    </row>
    <row r="540" spans="1:6" ht="32" x14ac:dyDescent="0.2">
      <c r="A540" s="8">
        <v>2010</v>
      </c>
      <c r="B540" s="8">
        <v>21078810</v>
      </c>
      <c r="C540" s="9">
        <f>HYPERLINK(_xlfn.CONCAT("https://pubmed.ncbi.nlm.nih.gov/",B540), B540)</f>
        <v>21078810</v>
      </c>
      <c r="D540" s="10" t="s">
        <v>1291</v>
      </c>
      <c r="E540" s="8" t="s">
        <v>850</v>
      </c>
      <c r="F540" s="8" t="str">
        <f>IF(COUNTIF('Healthy (TIAB)'!A932:A1826, B540) &gt; 0, "Yes", "No")</f>
        <v>No</v>
      </c>
    </row>
    <row r="541" spans="1:6" ht="32" x14ac:dyDescent="0.2">
      <c r="A541" s="8">
        <v>2010</v>
      </c>
      <c r="B541" s="8">
        <v>20196970</v>
      </c>
      <c r="C541" s="9">
        <f>HYPERLINK(_xlfn.CONCAT("https://pubmed.ncbi.nlm.nih.gov/",B541), B541)</f>
        <v>20196970</v>
      </c>
      <c r="D541" s="10" t="s">
        <v>136</v>
      </c>
      <c r="E541" s="8" t="s">
        <v>845</v>
      </c>
      <c r="F541" s="8" t="str">
        <f>IF(COUNTIF('Healthy (TIAB)'!A994:A1888, B541) &gt; 0, "Yes", "No")</f>
        <v>No</v>
      </c>
    </row>
    <row r="542" spans="1:6" ht="32" x14ac:dyDescent="0.2">
      <c r="A542" s="8">
        <v>2010</v>
      </c>
      <c r="B542" s="8">
        <v>20727522</v>
      </c>
      <c r="C542" s="9">
        <f>HYPERLINK(_xlfn.CONCAT("https://pubmed.ncbi.nlm.nih.gov/",B542), B542)</f>
        <v>20727522</v>
      </c>
      <c r="D542" s="10" t="s">
        <v>1292</v>
      </c>
      <c r="E542" s="8" t="s">
        <v>856</v>
      </c>
      <c r="F542" s="8" t="str">
        <f>IF(COUNTIF('Healthy (TIAB)'!A1042:A1936, B542) &gt; 0, "Yes", "No")</f>
        <v>No</v>
      </c>
    </row>
    <row r="543" spans="1:6" ht="32" x14ac:dyDescent="0.2">
      <c r="A543" s="8">
        <v>2010</v>
      </c>
      <c r="B543" s="8">
        <v>20156032</v>
      </c>
      <c r="C543" s="9">
        <f>HYPERLINK(_xlfn.CONCAT("https://pubmed.ncbi.nlm.nih.gov/",B543), B543)</f>
        <v>20156032</v>
      </c>
      <c r="D543" s="10" t="s">
        <v>1293</v>
      </c>
      <c r="E543" s="8" t="s">
        <v>1294</v>
      </c>
      <c r="F543" s="8" t="str">
        <f>IF(COUNTIF('Healthy (TIAB)'!A1047:A1941, B543) &gt; 0, "Yes", "No")</f>
        <v>No</v>
      </c>
    </row>
    <row r="544" spans="1:6" ht="48" x14ac:dyDescent="0.2">
      <c r="A544" s="8">
        <v>2010</v>
      </c>
      <c r="B544" s="8">
        <v>20626668</v>
      </c>
      <c r="C544" s="9">
        <f>HYPERLINK(_xlfn.CONCAT("https://pubmed.ncbi.nlm.nih.gov/",B544), B544)</f>
        <v>20626668</v>
      </c>
      <c r="D544" s="10" t="s">
        <v>1295</v>
      </c>
      <c r="E544" s="8" t="s">
        <v>853</v>
      </c>
      <c r="F544" s="8" t="str">
        <f>IF(COUNTIF('Healthy (TIAB)'!A1048:A1942, B544) &gt; 0, "Yes", "No")</f>
        <v>No</v>
      </c>
    </row>
    <row r="545" spans="1:6" ht="32" x14ac:dyDescent="0.2">
      <c r="A545" s="8">
        <v>2010</v>
      </c>
      <c r="B545" s="8">
        <v>20118387</v>
      </c>
      <c r="C545" s="9">
        <f>HYPERLINK(_xlfn.CONCAT("https://pubmed.ncbi.nlm.nih.gov/",B545), B545)</f>
        <v>20118387</v>
      </c>
      <c r="D545" s="10" t="s">
        <v>1296</v>
      </c>
      <c r="E545" s="8" t="s">
        <v>1297</v>
      </c>
      <c r="F545" s="8" t="str">
        <f>IF(COUNTIF('Healthy (TIAB)'!A1050:A1944, B545) &gt; 0, "Yes", "No")</f>
        <v>No</v>
      </c>
    </row>
    <row r="546" spans="1:6" ht="32" x14ac:dyDescent="0.2">
      <c r="A546" s="8">
        <v>2010</v>
      </c>
      <c r="B546" s="8">
        <v>19748619</v>
      </c>
      <c r="C546" s="9">
        <f>HYPERLINK(_xlfn.CONCAT("https://pubmed.ncbi.nlm.nih.gov/",B546), B546)</f>
        <v>19748619</v>
      </c>
      <c r="D546" s="10" t="s">
        <v>134</v>
      </c>
      <c r="E546" s="8" t="s">
        <v>899</v>
      </c>
      <c r="F546" s="8" t="str">
        <f>IF(COUNTIF('Healthy (TIAB)'!A1056:A1950, B546) &gt; 0, "Yes", "No")</f>
        <v>No</v>
      </c>
    </row>
    <row r="547" spans="1:6" ht="32" x14ac:dyDescent="0.2">
      <c r="A547" s="8">
        <v>2010</v>
      </c>
      <c r="B547" s="8">
        <v>20863205</v>
      </c>
      <c r="C547" s="9">
        <f>HYPERLINK(_xlfn.CONCAT("https://pubmed.ncbi.nlm.nih.gov/",B547), B547)</f>
        <v>20863205</v>
      </c>
      <c r="D547" s="10" t="s">
        <v>1784</v>
      </c>
      <c r="E547" s="8" t="s">
        <v>851</v>
      </c>
      <c r="F547" s="8" t="str">
        <f>IF(COUNTIF('Healthy (TIAB)'!A1061:A1955, B547) &gt; 0, "Yes", "No")</f>
        <v>No</v>
      </c>
    </row>
    <row r="548" spans="1:6" ht="32" x14ac:dyDescent="0.2">
      <c r="A548" s="8">
        <v>2010</v>
      </c>
      <c r="B548" s="8">
        <v>20617456</v>
      </c>
      <c r="C548" s="9">
        <f>HYPERLINK(_xlfn.CONCAT("https://pubmed.ncbi.nlm.nih.gov/",B548), B548)</f>
        <v>20617456</v>
      </c>
      <c r="D548" s="10" t="s">
        <v>1298</v>
      </c>
      <c r="E548" s="8" t="s">
        <v>850</v>
      </c>
      <c r="F548" s="8" t="str">
        <f>IF(COUNTIF('Healthy (TIAB)'!A1096:A1990, B548) &gt; 0, "Yes", "No")</f>
        <v>No</v>
      </c>
    </row>
    <row r="549" spans="1:6" ht="32" x14ac:dyDescent="0.2">
      <c r="A549" s="8">
        <v>2010</v>
      </c>
      <c r="B549" s="8">
        <v>20181806</v>
      </c>
      <c r="C549" s="9">
        <f>HYPERLINK(_xlfn.CONCAT("https://pubmed.ncbi.nlm.nih.gov/",B549), B549)</f>
        <v>20181806</v>
      </c>
      <c r="D549" s="10" t="s">
        <v>1299</v>
      </c>
      <c r="E549" s="8" t="s">
        <v>887</v>
      </c>
      <c r="F549" s="8" t="str">
        <f>IF(COUNTIF('Healthy (TIAB)'!A1140:A2034, B549) &gt; 0, "Yes", "No")</f>
        <v>No</v>
      </c>
    </row>
    <row r="550" spans="1:6" ht="32" x14ac:dyDescent="0.2">
      <c r="A550" s="8">
        <v>2010</v>
      </c>
      <c r="B550" s="8">
        <v>20303788</v>
      </c>
      <c r="C550" s="9">
        <f>HYPERLINK(_xlfn.CONCAT("https://pubmed.ncbi.nlm.nih.gov/",B550), B550)</f>
        <v>20303788</v>
      </c>
      <c r="D550" s="10" t="s">
        <v>1300</v>
      </c>
      <c r="E550" s="8" t="s">
        <v>858</v>
      </c>
      <c r="F550" s="8" t="str">
        <f>IF(COUNTIF('Healthy (TIAB)'!A1148:A2042, B550) &gt; 0, "Yes", "No")</f>
        <v>No</v>
      </c>
    </row>
    <row r="551" spans="1:6" ht="32" x14ac:dyDescent="0.2">
      <c r="A551" s="8">
        <v>2010</v>
      </c>
      <c r="B551" s="8">
        <v>20181810</v>
      </c>
      <c r="C551" s="9">
        <f>HYPERLINK(_xlfn.CONCAT("https://pubmed.ncbi.nlm.nih.gov/",B551), B551)</f>
        <v>20181810</v>
      </c>
      <c r="D551" s="10" t="s">
        <v>367</v>
      </c>
      <c r="E551" s="8" t="s">
        <v>1242</v>
      </c>
      <c r="F551" s="8" t="str">
        <f>IF(COUNTIF('Healthy (TIAB)'!A1152:A2046, B551) &gt; 0, "Yes", "No")</f>
        <v>No</v>
      </c>
    </row>
    <row r="552" spans="1:6" ht="32" x14ac:dyDescent="0.2">
      <c r="A552" s="8">
        <v>2010</v>
      </c>
      <c r="B552" s="8">
        <v>20304540</v>
      </c>
      <c r="C552" s="9">
        <f>HYPERLINK(_xlfn.CONCAT("https://pubmed.ncbi.nlm.nih.gov/",B552), B552)</f>
        <v>20304540</v>
      </c>
      <c r="D552" s="10" t="s">
        <v>1301</v>
      </c>
      <c r="E552" s="8" t="s">
        <v>1302</v>
      </c>
      <c r="F552" s="8" t="str">
        <f>IF(COUNTIF('Healthy (TIAB)'!A1153:A2047, B552) &gt; 0, "Yes", "No")</f>
        <v>No</v>
      </c>
    </row>
    <row r="553" spans="1:6" ht="16" x14ac:dyDescent="0.2">
      <c r="A553" s="8">
        <v>2010</v>
      </c>
      <c r="B553" s="8">
        <v>20472253</v>
      </c>
      <c r="C553" s="9">
        <f>HYPERLINK(_xlfn.CONCAT("https://pubmed.ncbi.nlm.nih.gov/",B553), B553)</f>
        <v>20472253</v>
      </c>
      <c r="D553" s="10" t="s">
        <v>1303</v>
      </c>
      <c r="E553" s="8" t="s">
        <v>893</v>
      </c>
      <c r="F553" s="8" t="str">
        <f>IF(COUNTIF('Healthy (TIAB)'!A1157:A2051, B553) &gt; 0, "Yes", "No")</f>
        <v>No</v>
      </c>
    </row>
    <row r="554" spans="1:6" ht="16" x14ac:dyDescent="0.2">
      <c r="A554" s="8">
        <v>2010</v>
      </c>
      <c r="B554" s="8">
        <v>20594395</v>
      </c>
      <c r="C554" s="9">
        <f>HYPERLINK(_xlfn.CONCAT("https://pubmed.ncbi.nlm.nih.gov/",B554), B554)</f>
        <v>20594395</v>
      </c>
      <c r="D554" s="10" t="s">
        <v>138</v>
      </c>
      <c r="E554" s="8" t="s">
        <v>851</v>
      </c>
      <c r="F554" s="8" t="str">
        <f>IF(COUNTIF('Healthy (TIAB)'!A1160:A2054, B554) &gt; 0, "Yes", "No")</f>
        <v>No</v>
      </c>
    </row>
    <row r="555" spans="1:6" ht="32" x14ac:dyDescent="0.2">
      <c r="A555" s="8">
        <v>2010</v>
      </c>
      <c r="B555" s="8">
        <v>20797476</v>
      </c>
      <c r="C555" s="9">
        <f>HYPERLINK(_xlfn.CONCAT("https://pubmed.ncbi.nlm.nih.gov/",B555), B555)</f>
        <v>20797476</v>
      </c>
      <c r="D555" s="10" t="s">
        <v>1304</v>
      </c>
      <c r="E555" s="8" t="s">
        <v>851</v>
      </c>
      <c r="F555" s="8" t="str">
        <f>IF(COUNTIF('Healthy (TIAB)'!A1170:A2064, B555) &gt; 0, "Yes", "No")</f>
        <v>No</v>
      </c>
    </row>
    <row r="556" spans="1:6" ht="48" x14ac:dyDescent="0.2">
      <c r="A556" s="8">
        <v>2010</v>
      </c>
      <c r="B556" s="8">
        <v>19573960</v>
      </c>
      <c r="C556" s="9">
        <f>HYPERLINK(_xlfn.CONCAT("https://pubmed.ncbi.nlm.nih.gov/",B556), B556)</f>
        <v>19573960</v>
      </c>
      <c r="D556" s="10" t="s">
        <v>1307</v>
      </c>
      <c r="E556" s="8" t="s">
        <v>853</v>
      </c>
      <c r="F556" s="8" t="str">
        <f>IF(COUNTIF('Healthy (TIAB)'!A1332:A2226, B556) &gt; 0, "Yes", "No")</f>
        <v>No</v>
      </c>
    </row>
    <row r="557" spans="1:6" ht="32" x14ac:dyDescent="0.2">
      <c r="A557" s="8">
        <v>2010</v>
      </c>
      <c r="B557" s="8">
        <v>20071644</v>
      </c>
      <c r="C557" s="9">
        <f>HYPERLINK(_xlfn.CONCAT("https://pubmed.ncbi.nlm.nih.gov/",B557), B557)</f>
        <v>20071644</v>
      </c>
      <c r="D557" s="10" t="s">
        <v>1799</v>
      </c>
      <c r="E557" s="8" t="s">
        <v>887</v>
      </c>
      <c r="F557" s="8" t="str">
        <f>IF(COUNTIF('Healthy (TIAB)'!A1343:A2237, B557) &gt; 0, "Yes", "No")</f>
        <v>No</v>
      </c>
    </row>
    <row r="558" spans="1:6" ht="32" x14ac:dyDescent="0.2">
      <c r="A558" s="8">
        <v>2010</v>
      </c>
      <c r="B558" s="8">
        <v>20451686</v>
      </c>
      <c r="C558" s="9">
        <f>HYPERLINK(_xlfn.CONCAT("https://pubmed.ncbi.nlm.nih.gov/",B558), B558)</f>
        <v>20451686</v>
      </c>
      <c r="D558" s="10" t="s">
        <v>1685</v>
      </c>
      <c r="E558" s="8" t="s">
        <v>893</v>
      </c>
      <c r="F558" s="8" t="str">
        <f>IF(COUNTIF('Healthy (TIAB)'!A1486:A2380, B558) &gt; 0, "Yes", "No")</f>
        <v>No</v>
      </c>
    </row>
    <row r="559" spans="1:6" ht="32" x14ac:dyDescent="0.2">
      <c r="A559" s="8">
        <v>2010</v>
      </c>
      <c r="B559" s="8">
        <v>20080390</v>
      </c>
      <c r="C559" s="9">
        <f>HYPERLINK(_xlfn.CONCAT("https://pubmed.ncbi.nlm.nih.gov/",B559), B559)</f>
        <v>20080390</v>
      </c>
      <c r="D559" s="10" t="s">
        <v>1308</v>
      </c>
      <c r="E559" s="8" t="s">
        <v>851</v>
      </c>
      <c r="F559" s="8" t="str">
        <f>IF(COUNTIF('Healthy (TIAB)'!A1496:A2390, B559) &gt; 0, "Yes", "No")</f>
        <v>No</v>
      </c>
    </row>
    <row r="560" spans="1:6" ht="32" x14ac:dyDescent="0.2">
      <c r="A560" s="8">
        <v>2010</v>
      </c>
      <c r="B560" s="8">
        <v>19937854</v>
      </c>
      <c r="C560" s="9">
        <f>HYPERLINK(_xlfn.CONCAT("https://pubmed.ncbi.nlm.nih.gov/",B560), B560)</f>
        <v>19937854</v>
      </c>
      <c r="D560" s="10" t="s">
        <v>1309</v>
      </c>
      <c r="E560" s="8" t="s">
        <v>887</v>
      </c>
      <c r="F560" s="8" t="str">
        <f>IF(COUNTIF('Healthy (TIAB)'!A1566:A2460, B560) &gt; 0, "Yes", "No")</f>
        <v>No</v>
      </c>
    </row>
    <row r="561" spans="1:6" ht="48" x14ac:dyDescent="0.2">
      <c r="A561" s="8">
        <v>2010</v>
      </c>
      <c r="B561" s="8">
        <v>20631323</v>
      </c>
      <c r="C561" s="9">
        <f>HYPERLINK(_xlfn.CONCAT("https://pubmed.ncbi.nlm.nih.gov/",B561), B561)</f>
        <v>20631323</v>
      </c>
      <c r="D561" s="10" t="s">
        <v>1310</v>
      </c>
      <c r="E561" s="8" t="s">
        <v>845</v>
      </c>
      <c r="F561" s="8" t="str">
        <f>IF(COUNTIF('Healthy (TIAB)'!A1569:A2463, B561) &gt; 0, "Yes", "No")</f>
        <v>No</v>
      </c>
    </row>
    <row r="562" spans="1:6" ht="32" x14ac:dyDescent="0.2">
      <c r="A562" s="8">
        <v>2010</v>
      </c>
      <c r="B562" s="8">
        <v>20803425</v>
      </c>
      <c r="C562" s="9">
        <f>HYPERLINK(_xlfn.CONCAT("https://pubmed.ncbi.nlm.nih.gov/",B562), B562)</f>
        <v>20803425</v>
      </c>
      <c r="D562" s="10" t="s">
        <v>1311</v>
      </c>
      <c r="E562" s="8" t="s">
        <v>853</v>
      </c>
      <c r="F562" s="8" t="str">
        <f>IF(COUNTIF('Healthy (TIAB)'!A1582:A2476, B562) &gt; 0, "Yes", "No")</f>
        <v>No</v>
      </c>
    </row>
    <row r="563" spans="1:6" ht="32" x14ac:dyDescent="0.2">
      <c r="A563" s="8">
        <v>2010</v>
      </c>
      <c r="B563" s="8">
        <v>20609183</v>
      </c>
      <c r="C563" s="9">
        <f>HYPERLINK(_xlfn.CONCAT("https://pubmed.ncbi.nlm.nih.gov/",B563), B563)</f>
        <v>20609183</v>
      </c>
      <c r="D563" s="10" t="s">
        <v>1695</v>
      </c>
      <c r="E563" s="8" t="s">
        <v>891</v>
      </c>
      <c r="F563" s="8" t="str">
        <f>IF(COUNTIF('Healthy (TIAB)'!A1596:A2490, B563) &gt; 0, "Yes", "No")</f>
        <v>No</v>
      </c>
    </row>
    <row r="564" spans="1:6" ht="32" x14ac:dyDescent="0.2">
      <c r="A564" s="8">
        <v>2010</v>
      </c>
      <c r="B564" s="8">
        <v>19404684</v>
      </c>
      <c r="C564" s="9">
        <f>HYPERLINK(_xlfn.CONCAT("https://pubmed.ncbi.nlm.nih.gov/",B564), B564)</f>
        <v>19404684</v>
      </c>
      <c r="D564" s="10" t="s">
        <v>1312</v>
      </c>
      <c r="E564" s="8" t="s">
        <v>887</v>
      </c>
      <c r="F564" s="8" t="str">
        <f>IF(COUNTIF('Healthy (TIAB)'!A1601:A2495, B564) &gt; 0, "Yes", "No")</f>
        <v>No</v>
      </c>
    </row>
    <row r="565" spans="1:6" ht="32" x14ac:dyDescent="0.2">
      <c r="A565" s="8">
        <v>2010</v>
      </c>
      <c r="B565" s="8">
        <v>20211038</v>
      </c>
      <c r="C565" s="9">
        <f>HYPERLINK(_xlfn.CONCAT("https://pubmed.ncbi.nlm.nih.gov/",B565), B565)</f>
        <v>20211038</v>
      </c>
      <c r="D565" s="10" t="s">
        <v>1832</v>
      </c>
      <c r="E565" s="8" t="s">
        <v>1297</v>
      </c>
      <c r="F565" s="8" t="str">
        <f>IF(COUNTIF('Healthy (TIAB)'!A1606:A2500, B565) &gt; 0, "Yes", "No")</f>
        <v>No</v>
      </c>
    </row>
    <row r="566" spans="1:6" ht="48" x14ac:dyDescent="0.2">
      <c r="A566" s="8">
        <v>2009</v>
      </c>
      <c r="B566" s="8">
        <v>19622617</v>
      </c>
      <c r="C566" s="9">
        <f>HYPERLINK(_xlfn.CONCAT("https://pubmed.ncbi.nlm.nih.gov/",B566), B566)</f>
        <v>19622617</v>
      </c>
      <c r="D566" s="10" t="s">
        <v>1313</v>
      </c>
      <c r="E566" s="8" t="s">
        <v>850</v>
      </c>
      <c r="F566" s="8" t="str">
        <f>IF(COUNTIF('Healthy (TIAB)'!A710:A1604, B566) &gt; 0, "Yes", "No")</f>
        <v>No</v>
      </c>
    </row>
    <row r="567" spans="1:6" ht="32" x14ac:dyDescent="0.2">
      <c r="A567" s="8">
        <v>2009</v>
      </c>
      <c r="B567" s="8">
        <v>18634706</v>
      </c>
      <c r="C567" s="9">
        <f>HYPERLINK(_xlfn.CONCAT("https://pubmed.ncbi.nlm.nih.gov/",B567), B567)</f>
        <v>18634706</v>
      </c>
      <c r="D567" s="10" t="s">
        <v>236</v>
      </c>
      <c r="E567" s="8" t="s">
        <v>845</v>
      </c>
      <c r="F567" s="8" t="str">
        <f>IF(COUNTIF('Healthy (TIAB)'!A739:A1633, B567) &gt; 0, "Yes", "No")</f>
        <v>No</v>
      </c>
    </row>
    <row r="568" spans="1:6" ht="32" x14ac:dyDescent="0.2">
      <c r="A568" s="8">
        <v>2009</v>
      </c>
      <c r="B568" s="8">
        <v>19735180</v>
      </c>
      <c r="C568" s="9">
        <f>HYPERLINK(_xlfn.CONCAT("https://pubmed.ncbi.nlm.nih.gov/",B568), B568)</f>
        <v>19735180</v>
      </c>
      <c r="D568" s="10" t="s">
        <v>133</v>
      </c>
      <c r="E568" s="8" t="s">
        <v>850</v>
      </c>
      <c r="F568" s="8" t="str">
        <f>IF(COUNTIF('Healthy (TIAB)'!A766:A1660, B568) &gt; 0, "Yes", "No")</f>
        <v>No</v>
      </c>
    </row>
    <row r="569" spans="1:6" ht="32" x14ac:dyDescent="0.2">
      <c r="A569" s="8">
        <v>2009</v>
      </c>
      <c r="B569" s="8">
        <v>19705518</v>
      </c>
      <c r="C569" s="9">
        <f>HYPERLINK(_xlfn.CONCAT("https://pubmed.ncbi.nlm.nih.gov/",B569), B569)</f>
        <v>19705518</v>
      </c>
      <c r="D569" s="10" t="s">
        <v>1314</v>
      </c>
      <c r="E569" s="8" t="s">
        <v>851</v>
      </c>
      <c r="F569" s="8" t="str">
        <f>IF(COUNTIF('Healthy (TIAB)'!A772:A1666, B569) &gt; 0, "Yes", "No")</f>
        <v>No</v>
      </c>
    </row>
    <row r="570" spans="1:6" ht="32" x14ac:dyDescent="0.2">
      <c r="A570" s="8">
        <v>2009</v>
      </c>
      <c r="B570" s="8">
        <v>19597368</v>
      </c>
      <c r="C570" s="9">
        <f>HYPERLINK(_xlfn.CONCAT("https://pubmed.ncbi.nlm.nih.gov/",B570), B570)</f>
        <v>19597368</v>
      </c>
      <c r="D570" s="10" t="s">
        <v>1316</v>
      </c>
      <c r="E570" s="8" t="s">
        <v>1294</v>
      </c>
      <c r="F570" s="8" t="str">
        <f>IF(COUNTIF('Healthy (TIAB)'!A783:A1677, B570) &gt; 0, "Yes", "No")</f>
        <v>No</v>
      </c>
    </row>
    <row r="571" spans="1:6" ht="32" x14ac:dyDescent="0.2">
      <c r="A571" s="8">
        <v>2009</v>
      </c>
      <c r="B571" s="8">
        <v>19595382</v>
      </c>
      <c r="C571" s="9">
        <f>HYPERLINK(_xlfn.CONCAT("https://pubmed.ncbi.nlm.nih.gov/",B571), B571)</f>
        <v>19595382</v>
      </c>
      <c r="D571" s="10" t="s">
        <v>1754</v>
      </c>
      <c r="E571" s="8" t="s">
        <v>1448</v>
      </c>
      <c r="F571" s="8" t="str">
        <f>IF(COUNTIF('Healthy (TIAB)'!A788:A1682, B571) &gt; 0, "Yes", "No")</f>
        <v>No</v>
      </c>
    </row>
    <row r="572" spans="1:6" ht="32" x14ac:dyDescent="0.2">
      <c r="A572" s="8">
        <v>2009</v>
      </c>
      <c r="B572" s="8">
        <v>19593941</v>
      </c>
      <c r="C572" s="9">
        <f>HYPERLINK(_xlfn.CONCAT("https://pubmed.ncbi.nlm.nih.gov/",B572), B572)</f>
        <v>19593941</v>
      </c>
      <c r="D572" s="10" t="s">
        <v>1317</v>
      </c>
      <c r="E572" s="8" t="s">
        <v>853</v>
      </c>
      <c r="F572" s="8" t="str">
        <f>IF(COUNTIF('Healthy (TIAB)'!A791:A1685, B572) &gt; 0, "Yes", "No")</f>
        <v>No</v>
      </c>
    </row>
    <row r="573" spans="1:6" ht="32" x14ac:dyDescent="0.2">
      <c r="A573" s="8">
        <v>2009</v>
      </c>
      <c r="B573" s="8">
        <v>19423946</v>
      </c>
      <c r="C573" s="9">
        <f>HYPERLINK(_xlfn.CONCAT("https://pubmed.ncbi.nlm.nih.gov/",B573), B573)</f>
        <v>19423946</v>
      </c>
      <c r="D573" s="10" t="s">
        <v>1318</v>
      </c>
      <c r="E573" s="8" t="s">
        <v>977</v>
      </c>
      <c r="F573" s="8" t="str">
        <f>IF(COUNTIF('Healthy (TIAB)'!A802:A1696, B573) &gt; 0, "Yes", "No")</f>
        <v>No</v>
      </c>
    </row>
    <row r="574" spans="1:6" ht="32" x14ac:dyDescent="0.2">
      <c r="A574" s="8">
        <v>2009</v>
      </c>
      <c r="B574" s="8">
        <v>19390588</v>
      </c>
      <c r="C574" s="9">
        <f>HYPERLINK(_xlfn.CONCAT("https://pubmed.ncbi.nlm.nih.gov/",B574), B574)</f>
        <v>19390588</v>
      </c>
      <c r="D574" s="10" t="s">
        <v>1319</v>
      </c>
      <c r="E574" s="8" t="s">
        <v>851</v>
      </c>
      <c r="F574" s="8" t="str">
        <f>IF(COUNTIF('Healthy (TIAB)'!A811:A1705, B574) &gt; 0, "Yes", "No")</f>
        <v>No</v>
      </c>
    </row>
    <row r="575" spans="1:6" ht="32" x14ac:dyDescent="0.2">
      <c r="A575" s="8">
        <v>2009</v>
      </c>
      <c r="B575" s="8">
        <v>19339404</v>
      </c>
      <c r="C575" s="9">
        <f>HYPERLINK(_xlfn.CONCAT("https://pubmed.ncbi.nlm.nih.gov/",B575), B575)</f>
        <v>19339404</v>
      </c>
      <c r="D575" s="10" t="s">
        <v>132</v>
      </c>
      <c r="E575" s="8" t="s">
        <v>899</v>
      </c>
      <c r="F575" s="8" t="str">
        <f>IF(COUNTIF('Healthy (TIAB)'!A818:A1712, B575) &gt; 0, "Yes", "No")</f>
        <v>No</v>
      </c>
    </row>
    <row r="576" spans="1:6" ht="32" x14ac:dyDescent="0.2">
      <c r="A576" s="8">
        <v>2009</v>
      </c>
      <c r="B576" s="8">
        <v>18685141</v>
      </c>
      <c r="C576" s="9">
        <f>HYPERLINK(_xlfn.CONCAT("https://pubmed.ncbi.nlm.nih.gov/",B576), B576)</f>
        <v>18685141</v>
      </c>
      <c r="D576" s="10" t="s">
        <v>1758</v>
      </c>
      <c r="E576" s="8" t="s">
        <v>853</v>
      </c>
      <c r="F576" s="8" t="str">
        <f>IF(COUNTIF('Healthy (TIAB)'!A838:A1732, B576) &gt; 0, "Yes", "No")</f>
        <v>No</v>
      </c>
    </row>
    <row r="577" spans="1:6" ht="32" x14ac:dyDescent="0.2">
      <c r="A577" s="8">
        <v>2009</v>
      </c>
      <c r="B577" s="8">
        <v>18555744</v>
      </c>
      <c r="C577" s="9">
        <f>HYPERLINK(_xlfn.CONCAT("https://pubmed.ncbi.nlm.nih.gov/",B577), B577)</f>
        <v>18555744</v>
      </c>
      <c r="D577" s="10" t="s">
        <v>1770</v>
      </c>
      <c r="E577" s="8" t="s">
        <v>1242</v>
      </c>
      <c r="F577" s="8" t="str">
        <f>IF(COUNTIF('Healthy (TIAB)'!A938:A1832, B577) &gt; 0, "Yes", "No")</f>
        <v>No</v>
      </c>
    </row>
    <row r="578" spans="1:6" ht="32" x14ac:dyDescent="0.2">
      <c r="A578" s="8">
        <v>2009</v>
      </c>
      <c r="B578" s="8">
        <v>19394939</v>
      </c>
      <c r="C578" s="9">
        <f>HYPERLINK(_xlfn.CONCAT("https://pubmed.ncbi.nlm.nih.gov/",B578), B578)</f>
        <v>19394939</v>
      </c>
      <c r="D578" s="10" t="s">
        <v>360</v>
      </c>
      <c r="E578" s="8" t="s">
        <v>845</v>
      </c>
      <c r="F578" s="8" t="str">
        <f>IF(COUNTIF('Healthy (TIAB)'!A1065:A1959, B578) &gt; 0, "Yes", "No")</f>
        <v>No</v>
      </c>
    </row>
    <row r="579" spans="1:6" ht="32" x14ac:dyDescent="0.2">
      <c r="A579" s="8">
        <v>2009</v>
      </c>
      <c r="B579" s="8">
        <v>19123156</v>
      </c>
      <c r="C579" s="9">
        <f>HYPERLINK(_xlfn.CONCAT("https://pubmed.ncbi.nlm.nih.gov/",B579), B579)</f>
        <v>19123156</v>
      </c>
      <c r="D579" s="10" t="s">
        <v>1789</v>
      </c>
      <c r="E579" s="8" t="s">
        <v>853</v>
      </c>
      <c r="F579" s="8" t="str">
        <f>IF(COUNTIF('Healthy (TIAB)'!A1112:A2006, B579) &gt; 0, "Yes", "No")</f>
        <v>No</v>
      </c>
    </row>
    <row r="580" spans="1:6" ht="48" x14ac:dyDescent="0.2">
      <c r="A580" s="8">
        <v>2009</v>
      </c>
      <c r="B580" s="8">
        <v>19260945</v>
      </c>
      <c r="C580" s="9">
        <f>HYPERLINK(_xlfn.CONCAT("https://pubmed.ncbi.nlm.nih.gov/",B580), B580)</f>
        <v>19260945</v>
      </c>
      <c r="D580" s="10" t="s">
        <v>1320</v>
      </c>
      <c r="E580" s="8" t="s">
        <v>845</v>
      </c>
      <c r="F580" s="8" t="str">
        <f>IF(COUNTIF('Healthy (TIAB)'!A1115:A2009, B580) &gt; 0, "Yes", "No")</f>
        <v>No</v>
      </c>
    </row>
    <row r="581" spans="1:6" ht="32" x14ac:dyDescent="0.2">
      <c r="A581" s="8">
        <v>2009</v>
      </c>
      <c r="B581" s="8">
        <v>19443612</v>
      </c>
      <c r="C581" s="9">
        <f>HYPERLINK(_xlfn.CONCAT("https://pubmed.ncbi.nlm.nih.gov/",B581), B581)</f>
        <v>19443612</v>
      </c>
      <c r="D581" s="10" t="s">
        <v>361</v>
      </c>
      <c r="E581" s="8" t="s">
        <v>851</v>
      </c>
      <c r="F581" s="8" t="str">
        <f>IF(COUNTIF('Healthy (TIAB)'!A1116:A2010, B581) &gt; 0, "Yes", "No")</f>
        <v>No</v>
      </c>
    </row>
    <row r="582" spans="1:6" ht="32" x14ac:dyDescent="0.2">
      <c r="A582" s="8">
        <v>2009</v>
      </c>
      <c r="B582" s="8">
        <v>19461006</v>
      </c>
      <c r="C582" s="9">
        <f>HYPERLINK(_xlfn.CONCAT("https://pubmed.ncbi.nlm.nih.gov/",B582), B582)</f>
        <v>19461006</v>
      </c>
      <c r="D582" s="10" t="s">
        <v>1321</v>
      </c>
      <c r="E582" s="8" t="s">
        <v>853</v>
      </c>
      <c r="F582" s="8" t="str">
        <f>IF(COUNTIF('Healthy (TIAB)'!A1122:A2016, B582) &gt; 0, "Yes", "No")</f>
        <v>No</v>
      </c>
    </row>
    <row r="583" spans="1:6" ht="32" x14ac:dyDescent="0.2">
      <c r="A583" s="8">
        <v>2009</v>
      </c>
      <c r="B583" s="8">
        <v>19515739</v>
      </c>
      <c r="C583" s="9">
        <f>HYPERLINK(_xlfn.CONCAT("https://pubmed.ncbi.nlm.nih.gov/",B583), B583)</f>
        <v>19515739</v>
      </c>
      <c r="D583" s="10" t="s">
        <v>1658</v>
      </c>
      <c r="E583" s="8" t="s">
        <v>1708</v>
      </c>
      <c r="F583" s="8" t="str">
        <f>IF(COUNTIF('Healthy (TIAB)'!A1128:A2022, B583) &gt; 0, "Yes", "No")</f>
        <v>No</v>
      </c>
    </row>
    <row r="584" spans="1:6" ht="48" x14ac:dyDescent="0.2">
      <c r="A584" s="8">
        <v>2009</v>
      </c>
      <c r="B584" s="8">
        <v>19685375</v>
      </c>
      <c r="C584" s="9">
        <f>HYPERLINK(_xlfn.CONCAT("https://pubmed.ncbi.nlm.nih.gov/",B584), B584)</f>
        <v>19685375</v>
      </c>
      <c r="D584" s="10" t="s">
        <v>1322</v>
      </c>
      <c r="E584" s="8" t="s">
        <v>845</v>
      </c>
      <c r="F584" s="8" t="str">
        <f>IF(COUNTIF('Healthy (TIAB)'!A1130:A2024, B584) &gt; 0, "Yes", "No")</f>
        <v>No</v>
      </c>
    </row>
    <row r="585" spans="1:6" ht="32" x14ac:dyDescent="0.2">
      <c r="A585" s="8">
        <v>2009</v>
      </c>
      <c r="B585" s="8">
        <v>19539180</v>
      </c>
      <c r="C585" s="9">
        <f>HYPERLINK(_xlfn.CONCAT("https://pubmed.ncbi.nlm.nih.gov/",B585), B585)</f>
        <v>19539180</v>
      </c>
      <c r="D585" s="10" t="s">
        <v>1323</v>
      </c>
      <c r="E585" s="8" t="s">
        <v>853</v>
      </c>
      <c r="F585" s="8" t="str">
        <f>IF(COUNTIF('Healthy (TIAB)'!A1131:A2025, B585) &gt; 0, "Yes", "No")</f>
        <v>No</v>
      </c>
    </row>
    <row r="586" spans="1:6" ht="32" x14ac:dyDescent="0.2">
      <c r="A586" s="8">
        <v>2009</v>
      </c>
      <c r="B586" s="8">
        <v>19763135</v>
      </c>
      <c r="C586" s="9">
        <f>HYPERLINK(_xlfn.CONCAT("https://pubmed.ncbi.nlm.nih.gov/",B586), B586)</f>
        <v>19763135</v>
      </c>
      <c r="D586" s="10" t="s">
        <v>1324</v>
      </c>
      <c r="E586" s="8" t="s">
        <v>856</v>
      </c>
      <c r="F586" s="8" t="str">
        <f>IF(COUNTIF('Healthy (TIAB)'!A1133:A2027, B586) &gt; 0, "Yes", "No")</f>
        <v>No</v>
      </c>
    </row>
    <row r="587" spans="1:6" ht="32" x14ac:dyDescent="0.2">
      <c r="A587" s="8">
        <v>2009</v>
      </c>
      <c r="B587" s="8">
        <v>19745175</v>
      </c>
      <c r="C587" s="9">
        <f>HYPERLINK(_xlfn.CONCAT("https://pubmed.ncbi.nlm.nih.gov/",B587), B587)</f>
        <v>19745175</v>
      </c>
      <c r="D587" s="10" t="s">
        <v>1325</v>
      </c>
      <c r="E587" s="8" t="s">
        <v>845</v>
      </c>
      <c r="F587" s="8" t="str">
        <f>IF(COUNTIF('Healthy (TIAB)'!A1143:A2037, B587) &gt; 0, "Yes", "No")</f>
        <v>No</v>
      </c>
    </row>
    <row r="588" spans="1:6" ht="32" x14ac:dyDescent="0.2">
      <c r="A588" s="8">
        <v>2009</v>
      </c>
      <c r="B588" s="8">
        <v>19276620</v>
      </c>
      <c r="C588" s="9">
        <f>HYPERLINK(_xlfn.CONCAT("https://pubmed.ncbi.nlm.nih.gov/",B588), B588)</f>
        <v>19276620</v>
      </c>
      <c r="D588" s="10" t="s">
        <v>1663</v>
      </c>
      <c r="E588" s="8" t="s">
        <v>848</v>
      </c>
      <c r="F588" s="8" t="str">
        <f>IF(COUNTIF('Healthy (TIAB)'!A1185:A2079, B588) &gt; 0, "Yes", "No")</f>
        <v>No</v>
      </c>
    </row>
    <row r="589" spans="1:6" ht="32" x14ac:dyDescent="0.2">
      <c r="A589" s="8">
        <v>2009</v>
      </c>
      <c r="B589" s="8">
        <v>19727884</v>
      </c>
      <c r="C589" s="9">
        <f>HYPERLINK(_xlfn.CONCAT("https://pubmed.ncbi.nlm.nih.gov/",B589), B589)</f>
        <v>19727884</v>
      </c>
      <c r="D589" s="10" t="s">
        <v>1326</v>
      </c>
      <c r="E589" s="8" t="s">
        <v>887</v>
      </c>
      <c r="F589" s="8" t="str">
        <f>IF(COUNTIF('Healthy (TIAB)'!A1224:A2118, B589) &gt; 0, "Yes", "No")</f>
        <v>No</v>
      </c>
    </row>
    <row r="590" spans="1:6" ht="32" x14ac:dyDescent="0.2">
      <c r="A590" s="8">
        <v>2009</v>
      </c>
      <c r="B590" s="8">
        <v>18710607</v>
      </c>
      <c r="C590" s="9">
        <f>HYPERLINK(_xlfn.CONCAT("https://pubmed.ncbi.nlm.nih.gov/",B590), B590)</f>
        <v>18710607</v>
      </c>
      <c r="D590" s="10" t="s">
        <v>624</v>
      </c>
      <c r="E590" s="8" t="s">
        <v>1242</v>
      </c>
      <c r="F590" s="8" t="str">
        <f>IF(COUNTIF('Healthy (TIAB)'!A1226:A2120, B590) &gt; 0, "Yes", "No")</f>
        <v>No</v>
      </c>
    </row>
    <row r="591" spans="1:6" ht="48" x14ac:dyDescent="0.2">
      <c r="A591" s="8">
        <v>2009</v>
      </c>
      <c r="B591" s="8">
        <v>19133114</v>
      </c>
      <c r="C591" s="9">
        <f>HYPERLINK(_xlfn.CONCAT("https://pubmed.ncbi.nlm.nih.gov/",B591), B591)</f>
        <v>19133114</v>
      </c>
      <c r="D591" s="10" t="s">
        <v>1327</v>
      </c>
      <c r="E591" s="8" t="s">
        <v>1328</v>
      </c>
      <c r="F591" s="8" t="str">
        <f>IF(COUNTIF('Healthy (TIAB)'!A1244:A2138, B591) &gt; 0, "Yes", "No")</f>
        <v>No</v>
      </c>
    </row>
    <row r="592" spans="1:6" ht="32" x14ac:dyDescent="0.2">
      <c r="A592" s="8">
        <v>2009</v>
      </c>
      <c r="B592" s="8">
        <v>19854375</v>
      </c>
      <c r="C592" s="9">
        <f>HYPERLINK(_xlfn.CONCAT("https://pubmed.ncbi.nlm.nih.gov/",B592), B592)</f>
        <v>19854375</v>
      </c>
      <c r="D592" s="10" t="s">
        <v>1329</v>
      </c>
      <c r="E592" s="8" t="s">
        <v>899</v>
      </c>
      <c r="F592" s="8" t="str">
        <f>IF(COUNTIF('Healthy (TIAB)'!A1257:A2151, B592) &gt; 0, "Yes", "No")</f>
        <v>No</v>
      </c>
    </row>
    <row r="593" spans="1:6" ht="32" x14ac:dyDescent="0.2">
      <c r="A593" s="8">
        <v>2009</v>
      </c>
      <c r="B593" s="8">
        <v>19397392</v>
      </c>
      <c r="C593" s="9">
        <f>HYPERLINK(_xlfn.CONCAT("https://pubmed.ncbi.nlm.nih.gov/",B593), B593)</f>
        <v>19397392</v>
      </c>
      <c r="D593" s="10" t="s">
        <v>1330</v>
      </c>
      <c r="E593" s="8" t="s">
        <v>853</v>
      </c>
      <c r="F593" s="8" t="str">
        <f>IF(COUNTIF('Healthy (TIAB)'!A1267:A2161, B593) &gt; 0, "Yes", "No")</f>
        <v>No</v>
      </c>
    </row>
    <row r="594" spans="1:6" ht="32" x14ac:dyDescent="0.2">
      <c r="A594" s="8">
        <v>2009</v>
      </c>
      <c r="B594" s="8">
        <v>19210857</v>
      </c>
      <c r="C594" s="9">
        <f>HYPERLINK(_xlfn.CONCAT("https://pubmed.ncbi.nlm.nih.gov/",B594), B594)</f>
        <v>19210857</v>
      </c>
      <c r="D594" s="10" t="s">
        <v>1331</v>
      </c>
      <c r="E594" s="8" t="s">
        <v>851</v>
      </c>
      <c r="F594" s="8" t="str">
        <f>IF(COUNTIF('Healthy (TIAB)'!A1283:A2177, B594) &gt; 0, "Yes", "No")</f>
        <v>No</v>
      </c>
    </row>
    <row r="595" spans="1:6" ht="48" x14ac:dyDescent="0.2">
      <c r="A595" s="8">
        <v>2009</v>
      </c>
      <c r="B595" s="8">
        <v>19092644</v>
      </c>
      <c r="C595" s="9">
        <f>HYPERLINK(_xlfn.CONCAT("https://pubmed.ncbi.nlm.nih.gov/",B595), B595)</f>
        <v>19092644</v>
      </c>
      <c r="D595" s="10" t="s">
        <v>1332</v>
      </c>
      <c r="E595" s="8" t="s">
        <v>853</v>
      </c>
      <c r="F595" s="8" t="str">
        <f>IF(COUNTIF('Healthy (TIAB)'!A1310:A2204, B595) &gt; 0, "Yes", "No")</f>
        <v>No</v>
      </c>
    </row>
    <row r="596" spans="1:6" ht="32" x14ac:dyDescent="0.2">
      <c r="A596" s="8">
        <v>2009</v>
      </c>
      <c r="B596" s="8">
        <v>19403992</v>
      </c>
      <c r="C596" s="9">
        <f>HYPERLINK(_xlfn.CONCAT("https://pubmed.ncbi.nlm.nih.gov/",B596), B596)</f>
        <v>19403992</v>
      </c>
      <c r="D596" s="10" t="s">
        <v>1333</v>
      </c>
      <c r="E596" s="8" t="s">
        <v>853</v>
      </c>
      <c r="F596" s="8" t="str">
        <f>IF(COUNTIF('Healthy (TIAB)'!A1346:A2240, B596) &gt; 0, "Yes", "No")</f>
        <v>No</v>
      </c>
    </row>
    <row r="597" spans="1:6" ht="32" x14ac:dyDescent="0.2">
      <c r="A597" s="8">
        <v>2009</v>
      </c>
      <c r="B597" s="8">
        <v>19002433</v>
      </c>
      <c r="C597" s="9">
        <f>HYPERLINK(_xlfn.CONCAT("https://pubmed.ncbi.nlm.nih.gov/",B597), B597)</f>
        <v>19002433</v>
      </c>
      <c r="D597" s="10" t="s">
        <v>1334</v>
      </c>
      <c r="E597" s="8" t="s">
        <v>869</v>
      </c>
      <c r="F597" s="8" t="str">
        <f>IF(COUNTIF('Healthy (TIAB)'!A1347:A2241, B597) &gt; 0, "Yes", "No")</f>
        <v>No</v>
      </c>
    </row>
    <row r="598" spans="1:6" ht="48" x14ac:dyDescent="0.2">
      <c r="A598" s="8">
        <v>2009</v>
      </c>
      <c r="B598" s="8">
        <v>19616450</v>
      </c>
      <c r="C598" s="9">
        <f>HYPERLINK(_xlfn.CONCAT("https://pubmed.ncbi.nlm.nih.gov/",B598), B598)</f>
        <v>19616450</v>
      </c>
      <c r="D598" s="10" t="s">
        <v>1335</v>
      </c>
      <c r="E598" s="8" t="s">
        <v>899</v>
      </c>
      <c r="F598" s="8" t="str">
        <f>IF(COUNTIF('Healthy (TIAB)'!A1368:A2262, B598) &gt; 0, "Yes", "No")</f>
        <v>No</v>
      </c>
    </row>
    <row r="599" spans="1:6" ht="48" x14ac:dyDescent="0.2">
      <c r="A599" s="8">
        <v>2009</v>
      </c>
      <c r="B599" s="8">
        <v>19447387</v>
      </c>
      <c r="C599" s="9">
        <f>HYPERLINK(_xlfn.CONCAT("https://pubmed.ncbi.nlm.nih.gov/",B599), B599)</f>
        <v>19447387</v>
      </c>
      <c r="D599" s="10" t="s">
        <v>1336</v>
      </c>
      <c r="E599" s="8" t="s">
        <v>977</v>
      </c>
      <c r="F599" s="8" t="str">
        <f>IF(COUNTIF('Healthy (TIAB)'!A1375:A2269, B599) &gt; 0, "Yes", "No")</f>
        <v>No</v>
      </c>
    </row>
    <row r="600" spans="1:6" ht="32" x14ac:dyDescent="0.2">
      <c r="A600" s="8">
        <v>2009</v>
      </c>
      <c r="B600" s="8">
        <v>19084376</v>
      </c>
      <c r="C600" s="9">
        <f>HYPERLINK(_xlfn.CONCAT("https://pubmed.ncbi.nlm.nih.gov/",B600), B600)</f>
        <v>19084376</v>
      </c>
      <c r="D600" s="10" t="s">
        <v>129</v>
      </c>
      <c r="E600" s="8" t="s">
        <v>891</v>
      </c>
      <c r="F600" s="8" t="str">
        <f>IF(COUNTIF('Healthy (TIAB)'!A1411:A2305, B600) &gt; 0, "Yes", "No")</f>
        <v>No</v>
      </c>
    </row>
    <row r="601" spans="1:6" ht="32" x14ac:dyDescent="0.2">
      <c r="A601" s="8">
        <v>2009</v>
      </c>
      <c r="B601" s="8">
        <v>18590592</v>
      </c>
      <c r="C601" s="9">
        <f>HYPERLINK(_xlfn.CONCAT("https://pubmed.ncbi.nlm.nih.gov/",B601), B601)</f>
        <v>18590592</v>
      </c>
      <c r="D601" s="10" t="s">
        <v>358</v>
      </c>
      <c r="E601" s="8" t="s">
        <v>845</v>
      </c>
      <c r="F601" s="8" t="str">
        <f>IF(COUNTIF('Healthy (TIAB)'!A1429:A2323, B601) &gt; 0, "Yes", "No")</f>
        <v>No</v>
      </c>
    </row>
    <row r="602" spans="1:6" ht="32" x14ac:dyDescent="0.2">
      <c r="A602" s="8">
        <v>2009</v>
      </c>
      <c r="B602" s="8">
        <v>23015851</v>
      </c>
      <c r="C602" s="9">
        <f>HYPERLINK(_xlfn.CONCAT("https://pubmed.ncbi.nlm.nih.gov/",B602), B602)</f>
        <v>23015851</v>
      </c>
      <c r="D602" s="10" t="s">
        <v>1337</v>
      </c>
      <c r="E602" s="8" t="s">
        <v>1070</v>
      </c>
      <c r="F602" s="8" t="str">
        <f>IF(COUNTIF('Healthy (TIAB)'!A1430:A2324, B602) &gt; 0, "Yes", "No")</f>
        <v>No</v>
      </c>
    </row>
    <row r="603" spans="1:6" ht="32" x14ac:dyDescent="0.2">
      <c r="A603" s="8">
        <v>2009</v>
      </c>
      <c r="B603" s="8">
        <v>19011146</v>
      </c>
      <c r="C603" s="9">
        <f>HYPERLINK(_xlfn.CONCAT("https://pubmed.ncbi.nlm.nih.gov/",B603), B603)</f>
        <v>19011146</v>
      </c>
      <c r="D603" s="10" t="s">
        <v>1338</v>
      </c>
      <c r="E603" s="8" t="s">
        <v>1084</v>
      </c>
      <c r="F603" s="8" t="str">
        <f>IF(COUNTIF('Healthy (TIAB)'!A1456:A2350, B603) &gt; 0, "Yes", "No")</f>
        <v>No</v>
      </c>
    </row>
    <row r="604" spans="1:6" ht="32" x14ac:dyDescent="0.2">
      <c r="A604" s="8">
        <v>2009</v>
      </c>
      <c r="B604" s="8">
        <v>19846544</v>
      </c>
      <c r="C604" s="9">
        <f>HYPERLINK(_xlfn.CONCAT("https://pubmed.ncbi.nlm.nih.gov/",B604), B604)</f>
        <v>19846544</v>
      </c>
      <c r="D604" s="10" t="s">
        <v>1339</v>
      </c>
      <c r="E604" s="8" t="s">
        <v>936</v>
      </c>
      <c r="F604" s="8" t="str">
        <f>IF(COUNTIF('Healthy (TIAB)'!A1503:A2397, B604) &gt; 0, "Yes", "No")</f>
        <v>No</v>
      </c>
    </row>
    <row r="605" spans="1:6" ht="48" x14ac:dyDescent="0.2">
      <c r="A605" s="8">
        <v>2009</v>
      </c>
      <c r="B605" s="8">
        <v>19296875</v>
      </c>
      <c r="C605" s="9">
        <f>HYPERLINK(_xlfn.CONCAT("https://pubmed.ncbi.nlm.nih.gov/",B605), B605)</f>
        <v>19296875</v>
      </c>
      <c r="D605" s="10" t="s">
        <v>1340</v>
      </c>
      <c r="E605" s="8" t="s">
        <v>887</v>
      </c>
      <c r="F605" s="8" t="str">
        <f>IF(COUNTIF('Healthy (TIAB)'!A1548:A2442, B605) &gt; 0, "Yes", "No")</f>
        <v>No</v>
      </c>
    </row>
    <row r="606" spans="1:6" ht="32" x14ac:dyDescent="0.2">
      <c r="A606" s="8">
        <v>2009</v>
      </c>
      <c r="B606" s="8">
        <v>19661785</v>
      </c>
      <c r="C606" s="9">
        <f>HYPERLINK(_xlfn.CONCAT("https://pubmed.ncbi.nlm.nih.gov/",B606), B606)</f>
        <v>19661785</v>
      </c>
      <c r="D606" s="10" t="s">
        <v>1825</v>
      </c>
      <c r="E606" s="8" t="s">
        <v>1863</v>
      </c>
      <c r="F606" s="8" t="str">
        <f>IF(COUNTIF('Healthy (TIAB)'!A1578:A2472, B606) &gt; 0, "Yes", "No")</f>
        <v>No</v>
      </c>
    </row>
    <row r="607" spans="1:6" ht="32" x14ac:dyDescent="0.2">
      <c r="A607" s="8">
        <v>2009</v>
      </c>
      <c r="B607" s="8">
        <v>19036560</v>
      </c>
      <c r="C607" s="9">
        <f>HYPERLINK(_xlfn.CONCAT("https://pubmed.ncbi.nlm.nih.gov/",B607), B607)</f>
        <v>19036560</v>
      </c>
      <c r="D607" s="10" t="s">
        <v>547</v>
      </c>
      <c r="E607" s="8" t="s">
        <v>887</v>
      </c>
      <c r="F607" s="8" t="str">
        <f>IF(COUNTIF('Healthy (TIAB)'!A1708:A2602, B607) &gt; 0, "Yes", "No")</f>
        <v>No</v>
      </c>
    </row>
    <row r="608" spans="1:6" ht="32" x14ac:dyDescent="0.2">
      <c r="A608" s="8">
        <v>2008</v>
      </c>
      <c r="B608" s="8">
        <v>19064745</v>
      </c>
      <c r="C608" s="9">
        <f>HYPERLINK(_xlfn.CONCAT("https://pubmed.ncbi.nlm.nih.gov/",B608), B608)</f>
        <v>19064745</v>
      </c>
      <c r="D608" s="10" t="s">
        <v>1738</v>
      </c>
      <c r="E608" s="8" t="s">
        <v>848</v>
      </c>
      <c r="F608" s="8" t="str">
        <f>IF(COUNTIF('Healthy (TIAB)'!A695:A1589, B608) &gt; 0, "Yes", "No")</f>
        <v>No</v>
      </c>
    </row>
    <row r="609" spans="1:6" ht="32" x14ac:dyDescent="0.2">
      <c r="A609" s="8">
        <v>2008</v>
      </c>
      <c r="B609" s="8">
        <v>17575985</v>
      </c>
      <c r="C609" s="9">
        <f>HYPERLINK(_xlfn.CONCAT("https://pubmed.ncbi.nlm.nih.gov/",B609), B609)</f>
        <v>17575985</v>
      </c>
      <c r="D609" s="10" t="s">
        <v>353</v>
      </c>
      <c r="E609" s="8" t="s">
        <v>851</v>
      </c>
      <c r="F609" s="8" t="str">
        <f>IF(COUNTIF('Healthy (TIAB)'!A719:A1613, B609) &gt; 0, "Yes", "No")</f>
        <v>No</v>
      </c>
    </row>
    <row r="610" spans="1:6" ht="32" x14ac:dyDescent="0.2">
      <c r="A610" s="8">
        <v>2008</v>
      </c>
      <c r="B610" s="8">
        <v>18962989</v>
      </c>
      <c r="C610" s="9">
        <f>HYPERLINK(_xlfn.CONCAT("https://pubmed.ncbi.nlm.nih.gov/",B610), B610)</f>
        <v>18962989</v>
      </c>
      <c r="D610" s="10" t="s">
        <v>1341</v>
      </c>
      <c r="E610" s="8" t="s">
        <v>938</v>
      </c>
      <c r="F610" s="8" t="str">
        <f>IF(COUNTIF('Healthy (TIAB)'!A752:A1646, B610) &gt; 0, "Yes", "No")</f>
        <v>No</v>
      </c>
    </row>
    <row r="611" spans="1:6" ht="32" x14ac:dyDescent="0.2">
      <c r="A611" s="8">
        <v>2008</v>
      </c>
      <c r="B611" s="8">
        <v>19337557</v>
      </c>
      <c r="C611" s="9">
        <f>HYPERLINK(_xlfn.CONCAT("https://pubmed.ncbi.nlm.nih.gov/",B611), B611)</f>
        <v>19337557</v>
      </c>
      <c r="D611" s="10" t="s">
        <v>1342</v>
      </c>
      <c r="E611" s="8" t="s">
        <v>851</v>
      </c>
      <c r="F611" s="8" t="str">
        <f>IF(COUNTIF('Healthy (TIAB)'!A823:A1717, B611) &gt; 0, "Yes", "No")</f>
        <v>No</v>
      </c>
    </row>
    <row r="612" spans="1:6" ht="32" x14ac:dyDescent="0.2">
      <c r="A612" s="8">
        <v>2008</v>
      </c>
      <c r="B612" s="8">
        <v>18757090</v>
      </c>
      <c r="C612" s="9">
        <f>HYPERLINK(_xlfn.CONCAT("https://pubmed.ncbi.nlm.nih.gov/",B612), B612)</f>
        <v>18757090</v>
      </c>
      <c r="D612" s="10" t="s">
        <v>1760</v>
      </c>
      <c r="E612" s="8" t="s">
        <v>1859</v>
      </c>
      <c r="F612" s="8" t="str">
        <f>IF(COUNTIF('Healthy (TIAB)'!A840:A1734, B612) &gt; 0, "Yes", "No")</f>
        <v>No</v>
      </c>
    </row>
    <row r="613" spans="1:6" ht="32" x14ac:dyDescent="0.2">
      <c r="A613" s="8">
        <v>2008</v>
      </c>
      <c r="B613" s="8">
        <v>18683001</v>
      </c>
      <c r="C613" s="9">
        <f>HYPERLINK(_xlfn.CONCAT("https://pubmed.ncbi.nlm.nih.gov/",B613), B613)</f>
        <v>18683001</v>
      </c>
      <c r="D613" s="10" t="s">
        <v>433</v>
      </c>
      <c r="E613" s="8" t="s">
        <v>893</v>
      </c>
      <c r="F613" s="8" t="str">
        <f>IF(COUNTIF('Healthy (TIAB)'!A841:A1735, B613) &gt; 0, "Yes", "No")</f>
        <v>No</v>
      </c>
    </row>
    <row r="614" spans="1:6" ht="32" x14ac:dyDescent="0.2">
      <c r="A614" s="8">
        <v>2008</v>
      </c>
      <c r="B614" s="8">
        <v>18665413</v>
      </c>
      <c r="C614" s="9">
        <f>HYPERLINK(_xlfn.CONCAT("https://pubmed.ncbi.nlm.nih.gov/",B614), B614)</f>
        <v>18665413</v>
      </c>
      <c r="D614" s="10" t="s">
        <v>1343</v>
      </c>
      <c r="E614" s="8" t="s">
        <v>851</v>
      </c>
      <c r="F614" s="8" t="str">
        <f>IF(COUNTIF('Healthy (TIAB)'!A842:A1736, B614) &gt; 0, "Yes", "No")</f>
        <v>No</v>
      </c>
    </row>
    <row r="615" spans="1:6" ht="48" x14ac:dyDescent="0.2">
      <c r="A615" s="8">
        <v>2008</v>
      </c>
      <c r="B615" s="8">
        <v>18667204</v>
      </c>
      <c r="C615" s="9">
        <f>HYPERLINK(_xlfn.CONCAT("https://pubmed.ncbi.nlm.nih.gov/",B615), B615)</f>
        <v>18667204</v>
      </c>
      <c r="D615" s="10" t="s">
        <v>1344</v>
      </c>
      <c r="E615" s="8" t="s">
        <v>977</v>
      </c>
      <c r="F615" s="8" t="str">
        <f>IF(COUNTIF('Healthy (TIAB)'!A845:A1739, B615) &gt; 0, "Yes", "No")</f>
        <v>No</v>
      </c>
    </row>
    <row r="616" spans="1:6" ht="48" x14ac:dyDescent="0.2">
      <c r="A616" s="8">
        <v>2008</v>
      </c>
      <c r="B616" s="8">
        <v>18492834</v>
      </c>
      <c r="C616" s="9">
        <f>HYPERLINK(_xlfn.CONCAT("https://pubmed.ncbi.nlm.nih.gov/",B616), B616)</f>
        <v>18492834</v>
      </c>
      <c r="D616" s="10" t="s">
        <v>125</v>
      </c>
      <c r="E616" s="8" t="s">
        <v>851</v>
      </c>
      <c r="F616" s="8" t="str">
        <f>IF(COUNTIF('Healthy (TIAB)'!A852:A1746, B616) &gt; 0, "Yes", "No")</f>
        <v>No</v>
      </c>
    </row>
    <row r="617" spans="1:6" ht="32" x14ac:dyDescent="0.2">
      <c r="A617" s="8">
        <v>2008</v>
      </c>
      <c r="B617" s="8">
        <v>18277895</v>
      </c>
      <c r="C617" s="9">
        <f>HYPERLINK(_xlfn.CONCAT("https://pubmed.ncbi.nlm.nih.gov/",B617), B617)</f>
        <v>18277895</v>
      </c>
      <c r="D617" s="10" t="s">
        <v>1625</v>
      </c>
      <c r="E617" s="8" t="s">
        <v>848</v>
      </c>
      <c r="F617" s="8" t="str">
        <f>IF(COUNTIF('Healthy (TIAB)'!A855:A1749, B617) &gt; 0, "Yes", "No")</f>
        <v>No</v>
      </c>
    </row>
    <row r="618" spans="1:6" ht="32" x14ac:dyDescent="0.2">
      <c r="A618" s="8">
        <v>2008</v>
      </c>
      <c r="B618" s="8">
        <v>18469350</v>
      </c>
      <c r="C618" s="9">
        <f>HYPERLINK(_xlfn.CONCAT("https://pubmed.ncbi.nlm.nih.gov/",B618), B618)</f>
        <v>18469350</v>
      </c>
      <c r="D618" s="10" t="s">
        <v>1345</v>
      </c>
      <c r="E618" s="8" t="s">
        <v>853</v>
      </c>
      <c r="F618" s="8" t="str">
        <f>IF(COUNTIF('Healthy (TIAB)'!A857:A1751, B618) &gt; 0, "Yes", "No")</f>
        <v>No</v>
      </c>
    </row>
    <row r="619" spans="1:6" ht="32" x14ac:dyDescent="0.2">
      <c r="A619" s="8">
        <v>2008</v>
      </c>
      <c r="B619" s="8">
        <v>18645486</v>
      </c>
      <c r="C619" s="9">
        <f>HYPERLINK(_xlfn.CONCAT("https://pubmed.ncbi.nlm.nih.gov/",B619), B619)</f>
        <v>18645486</v>
      </c>
      <c r="D619" s="10" t="s">
        <v>1346</v>
      </c>
      <c r="E619" s="8" t="s">
        <v>1347</v>
      </c>
      <c r="F619" s="8" t="str">
        <f>IF(COUNTIF('Healthy (TIAB)'!A859:A1753, B619) &gt; 0, "Yes", "No")</f>
        <v>No</v>
      </c>
    </row>
    <row r="620" spans="1:6" ht="32" x14ac:dyDescent="0.2">
      <c r="A620" s="8">
        <v>2008</v>
      </c>
      <c r="B620" s="8">
        <v>18613992</v>
      </c>
      <c r="C620" s="9">
        <f>HYPERLINK(_xlfn.CONCAT("https://pubmed.ncbi.nlm.nih.gov/",B620), B620)</f>
        <v>18613992</v>
      </c>
      <c r="D620" s="10" t="s">
        <v>1348</v>
      </c>
      <c r="E620" s="8" t="s">
        <v>845</v>
      </c>
      <c r="F620" s="8" t="str">
        <f>IF(COUNTIF('Healthy (TIAB)'!A860:A1754, B620) &gt; 0, "Yes", "No")</f>
        <v>No</v>
      </c>
    </row>
    <row r="621" spans="1:6" ht="32" x14ac:dyDescent="0.2">
      <c r="A621" s="8">
        <v>2008</v>
      </c>
      <c r="B621" s="8">
        <v>19009658</v>
      </c>
      <c r="C621" s="9">
        <f>HYPERLINK(_xlfn.CONCAT("https://pubmed.ncbi.nlm.nih.gov/",B621), B621)</f>
        <v>19009658</v>
      </c>
      <c r="D621" s="10" t="s">
        <v>1349</v>
      </c>
      <c r="E621" s="8" t="s">
        <v>850</v>
      </c>
      <c r="F621" s="8" t="str">
        <f>IF(COUNTIF('Healthy (TIAB)'!A863:A1757, B621) &gt; 0, "Yes", "No")</f>
        <v>No</v>
      </c>
    </row>
    <row r="622" spans="1:6" ht="32" x14ac:dyDescent="0.2">
      <c r="A622" s="8">
        <v>2008</v>
      </c>
      <c r="B622" s="8">
        <v>18721899</v>
      </c>
      <c r="C622" s="9">
        <f>HYPERLINK(_xlfn.CONCAT("https://pubmed.ncbi.nlm.nih.gov/",B622), B622)</f>
        <v>18721899</v>
      </c>
      <c r="D622" s="10" t="s">
        <v>1350</v>
      </c>
      <c r="E622" s="8" t="s">
        <v>845</v>
      </c>
      <c r="F622" s="8" t="str">
        <f>IF(COUNTIF('Healthy (TIAB)'!A937:A1831, B622) &gt; 0, "Yes", "No")</f>
        <v>No</v>
      </c>
    </row>
    <row r="623" spans="1:6" ht="32" x14ac:dyDescent="0.2">
      <c r="A623" s="8">
        <v>2008</v>
      </c>
      <c r="B623" s="8">
        <v>18241260</v>
      </c>
      <c r="C623" s="9">
        <f>HYPERLINK(_xlfn.CONCAT("https://pubmed.ncbi.nlm.nih.gov/",B623), B623)</f>
        <v>18241260</v>
      </c>
      <c r="D623" s="10" t="s">
        <v>1655</v>
      </c>
      <c r="E623" s="8" t="s">
        <v>1297</v>
      </c>
      <c r="F623" s="8" t="str">
        <f>IF(COUNTIF('Healthy (TIAB)'!A1103:A1997, B623) &gt; 0, "Yes", "No")</f>
        <v>No</v>
      </c>
    </row>
    <row r="624" spans="1:6" ht="32" x14ac:dyDescent="0.2">
      <c r="A624" s="8">
        <v>2008</v>
      </c>
      <c r="B624" s="8">
        <v>18242615</v>
      </c>
      <c r="C624" s="9">
        <f>HYPERLINK(_xlfn.CONCAT("https://pubmed.ncbi.nlm.nih.gov/",B624), B624)</f>
        <v>18242615</v>
      </c>
      <c r="D624" s="10" t="s">
        <v>121</v>
      </c>
      <c r="E624" s="8" t="s">
        <v>1046</v>
      </c>
      <c r="F624" s="8" t="str">
        <f>IF(COUNTIF('Healthy (TIAB)'!A1141:A2035, B624) &gt; 0, "Yes", "No")</f>
        <v>No</v>
      </c>
    </row>
    <row r="625" spans="1:6" ht="32" x14ac:dyDescent="0.2">
      <c r="A625" s="8">
        <v>2008</v>
      </c>
      <c r="B625" s="8">
        <v>18991244</v>
      </c>
      <c r="C625" s="9">
        <f>HYPERLINK(_xlfn.CONCAT("https://pubmed.ncbi.nlm.nih.gov/",B625), B625)</f>
        <v>18991244</v>
      </c>
      <c r="D625" s="10" t="s">
        <v>127</v>
      </c>
      <c r="E625" s="8" t="s">
        <v>1002</v>
      </c>
      <c r="F625" s="8" t="str">
        <f>IF(COUNTIF('Healthy (TIAB)'!A1234:A2128, B625) &gt; 0, "Yes", "No")</f>
        <v>No</v>
      </c>
    </row>
    <row r="626" spans="1:6" ht="32" x14ac:dyDescent="0.2">
      <c r="A626" s="8">
        <v>2008</v>
      </c>
      <c r="B626" s="8">
        <v>18403189</v>
      </c>
      <c r="C626" s="9">
        <f>HYPERLINK(_xlfn.CONCAT("https://pubmed.ncbi.nlm.nih.gov/",B626), B626)</f>
        <v>18403189</v>
      </c>
      <c r="D626" s="10" t="s">
        <v>356</v>
      </c>
      <c r="E626" s="8" t="s">
        <v>851</v>
      </c>
      <c r="F626" s="8" t="str">
        <f>IF(COUNTIF('Healthy (TIAB)'!A1263:A2157, B626) &gt; 0, "Yes", "No")</f>
        <v>No</v>
      </c>
    </row>
    <row r="627" spans="1:6" ht="32" x14ac:dyDescent="0.2">
      <c r="A627" s="8">
        <v>2008</v>
      </c>
      <c r="B627" s="8">
        <v>18237823</v>
      </c>
      <c r="C627" s="9">
        <f>HYPERLINK(_xlfn.CONCAT("https://pubmed.ncbi.nlm.nih.gov/",B627), B627)</f>
        <v>18237823</v>
      </c>
      <c r="D627" s="10" t="s">
        <v>1351</v>
      </c>
      <c r="E627" s="8" t="s">
        <v>856</v>
      </c>
      <c r="F627" s="8" t="str">
        <f>IF(COUNTIF('Healthy (TIAB)'!A1281:A2175, B627) &gt; 0, "Yes", "No")</f>
        <v>No</v>
      </c>
    </row>
    <row r="628" spans="1:6" ht="32" x14ac:dyDescent="0.2">
      <c r="A628" s="8">
        <v>2008</v>
      </c>
      <c r="B628" s="8">
        <v>19022962</v>
      </c>
      <c r="C628" s="9">
        <f>HYPERLINK(_xlfn.CONCAT("https://pubmed.ncbi.nlm.nih.gov/",B628), B628)</f>
        <v>19022962</v>
      </c>
      <c r="D628" s="10" t="s">
        <v>1352</v>
      </c>
      <c r="E628" s="8" t="s">
        <v>899</v>
      </c>
      <c r="F628" s="8" t="str">
        <f>IF(COUNTIF('Healthy (TIAB)'!A1282:A2176, B628) &gt; 0, "Yes", "No")</f>
        <v>No</v>
      </c>
    </row>
    <row r="629" spans="1:6" ht="32" x14ac:dyDescent="0.2">
      <c r="A629" s="8">
        <v>2008</v>
      </c>
      <c r="B629" s="8">
        <v>18460481</v>
      </c>
      <c r="C629" s="9">
        <f>HYPERLINK(_xlfn.CONCAT("https://pubmed.ncbi.nlm.nih.gov/",B629), B629)</f>
        <v>18460481</v>
      </c>
      <c r="D629" s="10" t="s">
        <v>123</v>
      </c>
      <c r="E629" s="8" t="s">
        <v>845</v>
      </c>
      <c r="F629" s="8" t="str">
        <f>IF(COUNTIF('Healthy (TIAB)'!A1395:A2289, B629) &gt; 0, "Yes", "No")</f>
        <v>No</v>
      </c>
    </row>
    <row r="630" spans="1:6" ht="32" x14ac:dyDescent="0.2">
      <c r="A630" s="8">
        <v>2008</v>
      </c>
      <c r="B630" s="8">
        <v>18779276</v>
      </c>
      <c r="C630" s="9">
        <f>HYPERLINK(_xlfn.CONCAT("https://pubmed.ncbi.nlm.nih.gov/",B630), B630)</f>
        <v>18779276</v>
      </c>
      <c r="D630" s="10" t="s">
        <v>1353</v>
      </c>
      <c r="E630" s="8" t="s">
        <v>851</v>
      </c>
      <c r="F630" s="8" t="str">
        <f>IF(COUNTIF('Healthy (TIAB)'!A1401:A2295, B630) &gt; 0, "Yes", "No")</f>
        <v>No</v>
      </c>
    </row>
    <row r="631" spans="1:6" ht="32" x14ac:dyDescent="0.2">
      <c r="A631" s="8">
        <v>2008</v>
      </c>
      <c r="B631" s="8">
        <v>18436564</v>
      </c>
      <c r="C631" s="9">
        <f>HYPERLINK(_xlfn.CONCAT("https://pubmed.ncbi.nlm.nih.gov/",B631), B631)</f>
        <v>18436564</v>
      </c>
      <c r="D631" s="10" t="s">
        <v>1354</v>
      </c>
      <c r="E631" s="8" t="s">
        <v>856</v>
      </c>
      <c r="F631" s="8" t="str">
        <f>IF(COUNTIF('Healthy (TIAB)'!A1402:A2296, B631) &gt; 0, "Yes", "No")</f>
        <v>No</v>
      </c>
    </row>
    <row r="632" spans="1:6" ht="32" x14ac:dyDescent="0.2">
      <c r="A632" s="8">
        <v>2008</v>
      </c>
      <c r="B632" s="8">
        <v>17977469</v>
      </c>
      <c r="C632" s="9">
        <f>HYPERLINK(_xlfn.CONCAT("https://pubmed.ncbi.nlm.nih.gov/",B632), B632)</f>
        <v>17977469</v>
      </c>
      <c r="D632" s="10" t="s">
        <v>1355</v>
      </c>
      <c r="E632" s="8" t="s">
        <v>845</v>
      </c>
      <c r="F632" s="8" t="str">
        <f>IF(COUNTIF('Healthy (TIAB)'!A1403:A2297, B632) &gt; 0, "Yes", "No")</f>
        <v>No</v>
      </c>
    </row>
    <row r="633" spans="1:6" ht="32" x14ac:dyDescent="0.2">
      <c r="A633" s="8">
        <v>2008</v>
      </c>
      <c r="B633" s="8">
        <v>17971707</v>
      </c>
      <c r="C633" s="9">
        <f>HYPERLINK(_xlfn.CONCAT("https://pubmed.ncbi.nlm.nih.gov/",B633), B633)</f>
        <v>17971707</v>
      </c>
      <c r="D633" s="10" t="s">
        <v>1356</v>
      </c>
      <c r="E633" s="8" t="s">
        <v>1236</v>
      </c>
      <c r="F633" s="8" t="str">
        <f>IF(COUNTIF('Healthy (TIAB)'!A1432:A2326, B633) &gt; 0, "Yes", "No")</f>
        <v>No</v>
      </c>
    </row>
    <row r="634" spans="1:6" ht="32" x14ac:dyDescent="0.2">
      <c r="A634" s="8">
        <v>2008</v>
      </c>
      <c r="B634" s="8">
        <v>17875549</v>
      </c>
      <c r="C634" s="9">
        <f>HYPERLINK(_xlfn.CONCAT("https://pubmed.ncbi.nlm.nih.gov/",B634), B634)</f>
        <v>17875549</v>
      </c>
      <c r="D634" s="10" t="s">
        <v>1727</v>
      </c>
      <c r="E634" s="8" t="s">
        <v>850</v>
      </c>
      <c r="F634" s="8" t="str">
        <f>IF(COUNTIF('Healthy (TIAB)'!A1436:A2330, B634) &gt; 0, "Yes", "No")</f>
        <v>No</v>
      </c>
    </row>
    <row r="635" spans="1:6" ht="32" x14ac:dyDescent="0.2">
      <c r="A635" s="8">
        <v>2008</v>
      </c>
      <c r="B635" s="8">
        <v>18348080</v>
      </c>
      <c r="C635" s="9">
        <f>HYPERLINK(_xlfn.CONCAT("https://pubmed.ncbi.nlm.nih.gov/",B635), B635)</f>
        <v>18348080</v>
      </c>
      <c r="D635" s="10" t="s">
        <v>122</v>
      </c>
      <c r="E635" s="8" t="s">
        <v>851</v>
      </c>
      <c r="F635" s="8" t="str">
        <f>IF(COUNTIF('Healthy (TIAB)'!A1458:A2352, B635) &gt; 0, "Yes", "No")</f>
        <v>No</v>
      </c>
    </row>
    <row r="636" spans="1:6" ht="32" x14ac:dyDescent="0.2">
      <c r="A636" s="8">
        <v>2008</v>
      </c>
      <c r="B636" s="8">
        <v>18491071</v>
      </c>
      <c r="C636" s="9">
        <f>HYPERLINK(_xlfn.CONCAT("https://pubmed.ncbi.nlm.nih.gov/",B636), B636)</f>
        <v>18491071</v>
      </c>
      <c r="D636" s="10" t="s">
        <v>1814</v>
      </c>
      <c r="E636" s="8" t="s">
        <v>851</v>
      </c>
      <c r="F636" s="8" t="str">
        <f>IF(COUNTIF('Healthy (TIAB)'!A1476:A2370, B636) &gt; 0, "Yes", "No")</f>
        <v>No</v>
      </c>
    </row>
    <row r="637" spans="1:6" ht="32" x14ac:dyDescent="0.2">
      <c r="A637" s="8">
        <v>2008</v>
      </c>
      <c r="B637" s="8">
        <v>18561722</v>
      </c>
      <c r="C637" s="9">
        <f>HYPERLINK(_xlfn.CONCAT("https://pubmed.ncbi.nlm.nih.gov/",B637), B637)</f>
        <v>18561722</v>
      </c>
      <c r="D637" s="10" t="s">
        <v>1819</v>
      </c>
      <c r="E637" s="8" t="s">
        <v>1025</v>
      </c>
      <c r="F637" s="8" t="str">
        <f>IF(COUNTIF('Healthy (TIAB)'!A1491:A2385, B637) &gt; 0, "Yes", "No")</f>
        <v>No</v>
      </c>
    </row>
    <row r="638" spans="1:6" ht="16" x14ac:dyDescent="0.2">
      <c r="A638" s="8">
        <v>2008</v>
      </c>
      <c r="B638" s="8">
        <v>18525453</v>
      </c>
      <c r="C638" s="9">
        <f>HYPERLINK(_xlfn.CONCAT("https://pubmed.ncbi.nlm.nih.gov/",B638), B638)</f>
        <v>18525453</v>
      </c>
      <c r="D638" s="10" t="s">
        <v>1357</v>
      </c>
      <c r="E638" s="8" t="s">
        <v>851</v>
      </c>
      <c r="F638" s="8" t="str">
        <f>IF(COUNTIF('Healthy (TIAB)'!A1564:A2458, B638) &gt; 0, "Yes", "No")</f>
        <v>No</v>
      </c>
    </row>
    <row r="639" spans="1:6" ht="32" x14ac:dyDescent="0.2">
      <c r="A639" s="8">
        <v>2008</v>
      </c>
      <c r="B639" s="8">
        <v>18310188</v>
      </c>
      <c r="C639" s="9">
        <f>HYPERLINK(_xlfn.CONCAT("https://pubmed.ncbi.nlm.nih.gov/",B639), B639)</f>
        <v>18310188</v>
      </c>
      <c r="D639" s="10" t="s">
        <v>1824</v>
      </c>
      <c r="E639" s="8" t="s">
        <v>1862</v>
      </c>
      <c r="F639" s="8" t="str">
        <f>IF(COUNTIF('Healthy (TIAB)'!A1573:A2467, B639) &gt; 0, "Yes", "No")</f>
        <v>No</v>
      </c>
    </row>
    <row r="640" spans="1:6" ht="32" x14ac:dyDescent="0.2">
      <c r="A640" s="8">
        <v>2008</v>
      </c>
      <c r="B640" s="8">
        <v>18490931</v>
      </c>
      <c r="C640" s="9">
        <f>HYPERLINK(_xlfn.CONCAT("https://pubmed.ncbi.nlm.nih.gov/",B640), B640)</f>
        <v>18490931</v>
      </c>
      <c r="D640" s="10" t="s">
        <v>1358</v>
      </c>
      <c r="E640" s="8" t="s">
        <v>851</v>
      </c>
      <c r="F640" s="8" t="str">
        <f>IF(COUNTIF('Healthy (TIAB)'!A1627:A2521, B640) &gt; 0, "Yes", "No")</f>
        <v>No</v>
      </c>
    </row>
    <row r="641" spans="1:6" ht="32" x14ac:dyDescent="0.2">
      <c r="A641" s="8">
        <v>2008</v>
      </c>
      <c r="B641" s="8">
        <v>17912568</v>
      </c>
      <c r="C641" s="9">
        <f>HYPERLINK(_xlfn.CONCAT("https://pubmed.ncbi.nlm.nih.gov/",B641), B641)</f>
        <v>17912568</v>
      </c>
      <c r="D641" s="10" t="s">
        <v>269</v>
      </c>
      <c r="E641" s="8" t="s">
        <v>1867</v>
      </c>
      <c r="F641" s="8" t="str">
        <f>IF(COUNTIF('Healthy (TIAB)'!A1642:A2536, B641) &gt; 0, "Yes", "No")</f>
        <v>No</v>
      </c>
    </row>
    <row r="642" spans="1:6" ht="32" x14ac:dyDescent="0.2">
      <c r="A642" s="8">
        <v>2008</v>
      </c>
      <c r="B642" s="8">
        <v>18398081</v>
      </c>
      <c r="C642" s="9">
        <f>HYPERLINK(_xlfn.CONCAT("https://pubmed.ncbi.nlm.nih.gov/",B642), B642)</f>
        <v>18398081</v>
      </c>
      <c r="D642" s="10" t="s">
        <v>1846</v>
      </c>
      <c r="E642" s="8" t="s">
        <v>1868</v>
      </c>
      <c r="F642" s="8" t="str">
        <f>IF(COUNTIF('Healthy (TIAB)'!A1649:A2543, B642) &gt; 0, "Yes", "No")</f>
        <v>No</v>
      </c>
    </row>
    <row r="643" spans="1:6" ht="48" x14ac:dyDescent="0.2">
      <c r="A643" s="8">
        <v>2007</v>
      </c>
      <c r="B643" s="8">
        <v>17600695</v>
      </c>
      <c r="C643" s="9">
        <f>HYPERLINK(_xlfn.CONCAT("https://pubmed.ncbi.nlm.nih.gov/",B643), B643)</f>
        <v>17600695</v>
      </c>
      <c r="D643" s="10" t="s">
        <v>1359</v>
      </c>
      <c r="E643" s="8" t="s">
        <v>845</v>
      </c>
      <c r="F643" s="8" t="str">
        <f>IF(COUNTIF('Healthy (TIAB)'!A707:A1601, B643) &gt; 0, "Yes", "No")</f>
        <v>No</v>
      </c>
    </row>
    <row r="644" spans="1:6" ht="32" x14ac:dyDescent="0.2">
      <c r="A644" s="8">
        <v>2007</v>
      </c>
      <c r="B644" s="8">
        <v>21291683</v>
      </c>
      <c r="C644" s="9">
        <f>HYPERLINK(_xlfn.CONCAT("https://pubmed.ncbi.nlm.nih.gov/",B644), B644)</f>
        <v>21291683</v>
      </c>
      <c r="D644" s="10" t="s">
        <v>1360</v>
      </c>
      <c r="E644" s="8" t="s">
        <v>1236</v>
      </c>
      <c r="F644" s="8" t="str">
        <f>IF(COUNTIF('Healthy (TIAB)'!A748:A1642, B644) &gt; 0, "Yes", "No")</f>
        <v>No</v>
      </c>
    </row>
    <row r="645" spans="1:6" ht="32" x14ac:dyDescent="0.2">
      <c r="A645" s="8">
        <v>2007</v>
      </c>
      <c r="B645" s="8">
        <v>18046087</v>
      </c>
      <c r="C645" s="9">
        <f>HYPERLINK(_xlfn.CONCAT("https://pubmed.ncbi.nlm.nih.gov/",B645), B645)</f>
        <v>18046087</v>
      </c>
      <c r="D645" s="10" t="s">
        <v>119</v>
      </c>
      <c r="E645" s="8" t="s">
        <v>853</v>
      </c>
      <c r="F645" s="8" t="str">
        <f>IF(COUNTIF('Healthy (TIAB)'!A867:A1761, B645) &gt; 0, "Yes", "No")</f>
        <v>No</v>
      </c>
    </row>
    <row r="646" spans="1:6" ht="32" x14ac:dyDescent="0.2">
      <c r="A646" s="8">
        <v>2007</v>
      </c>
      <c r="B646" s="8">
        <v>17623719</v>
      </c>
      <c r="C646" s="9">
        <f>HYPERLINK(_xlfn.CONCAT("https://pubmed.ncbi.nlm.nih.gov/",B646), B646)</f>
        <v>17623719</v>
      </c>
      <c r="D646" s="10" t="s">
        <v>1361</v>
      </c>
      <c r="E646" s="8" t="s">
        <v>845</v>
      </c>
      <c r="F646" s="8" t="str">
        <f>IF(COUNTIF('Healthy (TIAB)'!A875:A1769, B646) &gt; 0, "Yes", "No")</f>
        <v>No</v>
      </c>
    </row>
    <row r="647" spans="1:6" ht="32" x14ac:dyDescent="0.2">
      <c r="A647" s="8">
        <v>2007</v>
      </c>
      <c r="B647" s="8">
        <v>17461697</v>
      </c>
      <c r="C647" s="9">
        <f>HYPERLINK(_xlfn.CONCAT("https://pubmed.ncbi.nlm.nih.gov/",B647), B647)</f>
        <v>17461697</v>
      </c>
      <c r="D647" s="10" t="s">
        <v>115</v>
      </c>
      <c r="E647" s="8" t="s">
        <v>851</v>
      </c>
      <c r="F647" s="8" t="str">
        <f>IF(COUNTIF('Healthy (TIAB)'!A893:A1787, B647) &gt; 0, "Yes", "No")</f>
        <v>No</v>
      </c>
    </row>
    <row r="648" spans="1:6" ht="32" x14ac:dyDescent="0.2">
      <c r="A648" s="8">
        <v>2007</v>
      </c>
      <c r="B648" s="8">
        <v>17490962</v>
      </c>
      <c r="C648" s="9">
        <f>HYPERLINK(_xlfn.CONCAT("https://pubmed.ncbi.nlm.nih.gov/",B648), B648)</f>
        <v>17490962</v>
      </c>
      <c r="D648" s="10" t="s">
        <v>1628</v>
      </c>
      <c r="E648" s="8" t="s">
        <v>845</v>
      </c>
      <c r="F648" s="8" t="str">
        <f>IF(COUNTIF('Healthy (TIAB)'!A895:A1789, B648) &gt; 0, "Yes", "No")</f>
        <v>No</v>
      </c>
    </row>
    <row r="649" spans="1:6" ht="48" x14ac:dyDescent="0.2">
      <c r="A649" s="8">
        <v>2007</v>
      </c>
      <c r="B649" s="8">
        <v>17398308</v>
      </c>
      <c r="C649" s="9">
        <f>HYPERLINK(_xlfn.CONCAT("https://pubmed.ncbi.nlm.nih.gov/",B649), B649)</f>
        <v>17398308</v>
      </c>
      <c r="D649" s="10" t="s">
        <v>1629</v>
      </c>
      <c r="E649" s="8" t="s">
        <v>1156</v>
      </c>
      <c r="F649" s="8" t="str">
        <f>IF(COUNTIF('Healthy (TIAB)'!A898:A1792, B649) &gt; 0, "Yes", "No")</f>
        <v>No</v>
      </c>
    </row>
    <row r="650" spans="1:6" ht="48" x14ac:dyDescent="0.2">
      <c r="A650" s="8">
        <v>2007</v>
      </c>
      <c r="B650" s="8">
        <v>17237316</v>
      </c>
      <c r="C650" s="9">
        <f>HYPERLINK(_xlfn.CONCAT("https://pubmed.ncbi.nlm.nih.gov/",B650), B650)</f>
        <v>17237316</v>
      </c>
      <c r="D650" s="10" t="s">
        <v>1362</v>
      </c>
      <c r="E650" s="8" t="s">
        <v>848</v>
      </c>
      <c r="F650" s="8" t="str">
        <f>IF(COUNTIF('Healthy (TIAB)'!A917:A1811, B650) &gt; 0, "Yes", "No")</f>
        <v>No</v>
      </c>
    </row>
    <row r="651" spans="1:6" ht="32" x14ac:dyDescent="0.2">
      <c r="A651" s="8">
        <v>2007</v>
      </c>
      <c r="B651" s="8">
        <v>16781788</v>
      </c>
      <c r="C651" s="9">
        <f>HYPERLINK(_xlfn.CONCAT("https://pubmed.ncbi.nlm.nih.gov/",B651), B651)</f>
        <v>16781788</v>
      </c>
      <c r="D651" s="10" t="s">
        <v>1637</v>
      </c>
      <c r="E651" s="8" t="s">
        <v>856</v>
      </c>
      <c r="F651" s="8" t="str">
        <f>IF(COUNTIF('Healthy (TIAB)'!A928:A1822, B651) &gt; 0, "Yes", "No")</f>
        <v>No</v>
      </c>
    </row>
    <row r="652" spans="1:6" ht="32" x14ac:dyDescent="0.2">
      <c r="A652" s="8">
        <v>2007</v>
      </c>
      <c r="B652" s="8">
        <v>17234506</v>
      </c>
      <c r="C652" s="9">
        <f>HYPERLINK(_xlfn.CONCAT("https://pubmed.ncbi.nlm.nih.gov/",B652), B652)</f>
        <v>17234506</v>
      </c>
      <c r="D652" s="10" t="s">
        <v>114</v>
      </c>
      <c r="E652" s="8" t="s">
        <v>887</v>
      </c>
      <c r="F652" s="8" t="str">
        <f>IF(COUNTIF('Healthy (TIAB)'!A934:A1828, B652) &gt; 0, "Yes", "No")</f>
        <v>No</v>
      </c>
    </row>
    <row r="653" spans="1:6" ht="32" x14ac:dyDescent="0.2">
      <c r="A653" s="8">
        <v>2007</v>
      </c>
      <c r="B653" s="8">
        <v>16879829</v>
      </c>
      <c r="C653" s="9">
        <f>HYPERLINK(_xlfn.CONCAT("https://pubmed.ncbi.nlm.nih.gov/",B653), B653)</f>
        <v>16879829</v>
      </c>
      <c r="D653" s="10" t="s">
        <v>111</v>
      </c>
      <c r="E653" s="8" t="s">
        <v>845</v>
      </c>
      <c r="F653" s="8" t="str">
        <f>IF(COUNTIF('Healthy (TIAB)'!A1075:A1969, B653) &gt; 0, "Yes", "No")</f>
        <v>No</v>
      </c>
    </row>
    <row r="654" spans="1:6" ht="32" x14ac:dyDescent="0.2">
      <c r="A654" s="8">
        <v>2007</v>
      </c>
      <c r="B654" s="8">
        <v>17393216</v>
      </c>
      <c r="C654" s="9">
        <f>HYPERLINK(_xlfn.CONCAT("https://pubmed.ncbi.nlm.nih.gov/",B654), B654)</f>
        <v>17393216</v>
      </c>
      <c r="D654" s="10" t="s">
        <v>1363</v>
      </c>
      <c r="E654" s="8" t="s">
        <v>853</v>
      </c>
      <c r="F654" s="8" t="str">
        <f>IF(COUNTIF('Healthy (TIAB)'!A1076:A1970, B654) &gt; 0, "Yes", "No")</f>
        <v>No</v>
      </c>
    </row>
    <row r="655" spans="1:6" ht="32" x14ac:dyDescent="0.2">
      <c r="A655" s="8">
        <v>2007</v>
      </c>
      <c r="B655" s="8">
        <v>16616147</v>
      </c>
      <c r="C655" s="9">
        <f>HYPERLINK(_xlfn.CONCAT("https://pubmed.ncbi.nlm.nih.gov/",B655), B655)</f>
        <v>16616147</v>
      </c>
      <c r="D655" s="10" t="s">
        <v>1667</v>
      </c>
      <c r="E655" s="8" t="s">
        <v>873</v>
      </c>
      <c r="F655" s="8" t="str">
        <f>IF(COUNTIF('Healthy (TIAB)'!A1238:A2132, B655) &gt; 0, "Yes", "No")</f>
        <v>No</v>
      </c>
    </row>
    <row r="656" spans="1:6" ht="32" x14ac:dyDescent="0.2">
      <c r="A656" s="8">
        <v>2007</v>
      </c>
      <c r="B656" s="8">
        <v>17635746</v>
      </c>
      <c r="C656" s="9">
        <f>HYPERLINK(_xlfn.CONCAT("https://pubmed.ncbi.nlm.nih.gov/",B656), B656)</f>
        <v>17635746</v>
      </c>
      <c r="D656" s="10" t="s">
        <v>116</v>
      </c>
      <c r="E656" s="8" t="s">
        <v>851</v>
      </c>
      <c r="F656" s="8" t="str">
        <f>IF(COUNTIF('Healthy (TIAB)'!A1259:A2153, B656) &gt; 0, "Yes", "No")</f>
        <v>No</v>
      </c>
    </row>
    <row r="657" spans="1:6" ht="48" x14ac:dyDescent="0.2">
      <c r="A657" s="8">
        <v>2007</v>
      </c>
      <c r="B657" s="8">
        <v>18065585</v>
      </c>
      <c r="C657" s="9">
        <f>HYPERLINK(_xlfn.CONCAT("https://pubmed.ncbi.nlm.nih.gov/",B657), B657)</f>
        <v>18065585</v>
      </c>
      <c r="D657" s="10" t="s">
        <v>1364</v>
      </c>
      <c r="E657" s="8" t="s">
        <v>966</v>
      </c>
      <c r="F657" s="8" t="str">
        <f>IF(COUNTIF('Healthy (TIAB)'!A1351:A2245, B657) &gt; 0, "Yes", "No")</f>
        <v>No</v>
      </c>
    </row>
    <row r="658" spans="1:6" ht="32" x14ac:dyDescent="0.2">
      <c r="A658" s="8">
        <v>2007</v>
      </c>
      <c r="B658" s="8">
        <v>17497447</v>
      </c>
      <c r="C658" s="9">
        <f>HYPERLINK(_xlfn.CONCAT("https://pubmed.ncbi.nlm.nih.gov/",B658), B658)</f>
        <v>17497447</v>
      </c>
      <c r="D658" s="10" t="s">
        <v>1678</v>
      </c>
      <c r="E658" s="8" t="s">
        <v>851</v>
      </c>
      <c r="F658" s="8" t="str">
        <f>IF(COUNTIF('Healthy (TIAB)'!A1358:A2252, B658) &gt; 0, "Yes", "No")</f>
        <v>No</v>
      </c>
    </row>
    <row r="659" spans="1:6" ht="48" x14ac:dyDescent="0.2">
      <c r="A659" s="8">
        <v>2007</v>
      </c>
      <c r="B659" s="8">
        <v>17199721</v>
      </c>
      <c r="C659" s="9">
        <f>HYPERLINK(_xlfn.CONCAT("https://pubmed.ncbi.nlm.nih.gov/",B659), B659)</f>
        <v>17199721</v>
      </c>
      <c r="D659" s="10" t="s">
        <v>1365</v>
      </c>
      <c r="E659" s="8" t="s">
        <v>845</v>
      </c>
      <c r="F659" s="8" t="str">
        <f>IF(COUNTIF('Healthy (TIAB)'!A1389:A2283, B659) &gt; 0, "Yes", "No")</f>
        <v>No</v>
      </c>
    </row>
    <row r="660" spans="1:6" ht="32" x14ac:dyDescent="0.2">
      <c r="A660" s="8">
        <v>2007</v>
      </c>
      <c r="B660" s="8">
        <v>17134951</v>
      </c>
      <c r="C660" s="9">
        <f>HYPERLINK(_xlfn.CONCAT("https://pubmed.ncbi.nlm.nih.gov/",B660), B660)</f>
        <v>17134951</v>
      </c>
      <c r="D660" s="10" t="s">
        <v>112</v>
      </c>
      <c r="E660" s="8" t="s">
        <v>1366</v>
      </c>
      <c r="F660" s="8" t="str">
        <f>IF(COUNTIF('Healthy (TIAB)'!A1396:A2290, B660) &gt; 0, "Yes", "No")</f>
        <v>No</v>
      </c>
    </row>
    <row r="661" spans="1:6" ht="16" x14ac:dyDescent="0.2">
      <c r="A661" s="8">
        <v>2007</v>
      </c>
      <c r="B661" s="8">
        <v>17951945</v>
      </c>
      <c r="C661" s="9">
        <f>HYPERLINK(_xlfn.CONCAT("https://pubmed.ncbi.nlm.nih.gov/",B661), B661)</f>
        <v>17951945</v>
      </c>
      <c r="D661" s="10" t="s">
        <v>1367</v>
      </c>
      <c r="E661" s="8" t="s">
        <v>845</v>
      </c>
      <c r="F661" s="8" t="str">
        <f>IF(COUNTIF('Healthy (TIAB)'!A1418:A2312, B661) &gt; 0, "Yes", "No")</f>
        <v>No</v>
      </c>
    </row>
    <row r="662" spans="1:6" ht="32" x14ac:dyDescent="0.2">
      <c r="A662" s="8">
        <v>2007</v>
      </c>
      <c r="B662" s="8">
        <v>17684201</v>
      </c>
      <c r="C662" s="9">
        <f>HYPERLINK(_xlfn.CONCAT("https://pubmed.ncbi.nlm.nih.gov/",B662), B662)</f>
        <v>17684201</v>
      </c>
      <c r="D662" s="10" t="s">
        <v>1368</v>
      </c>
      <c r="E662" s="8" t="s">
        <v>858</v>
      </c>
      <c r="F662" s="8" t="str">
        <f>IF(COUNTIF('Healthy (TIAB)'!A1433:A2327, B662) &gt; 0, "Yes", "No")</f>
        <v>No</v>
      </c>
    </row>
    <row r="663" spans="1:6" ht="32" x14ac:dyDescent="0.2">
      <c r="A663" s="8">
        <v>2007</v>
      </c>
      <c r="B663" s="8">
        <v>17182793</v>
      </c>
      <c r="C663" s="9">
        <f>HYPERLINK(_xlfn.CONCAT("https://pubmed.ncbi.nlm.nih.gov/",B663), B663)</f>
        <v>17182793</v>
      </c>
      <c r="D663" s="10" t="s">
        <v>234</v>
      </c>
      <c r="E663" s="8" t="s">
        <v>851</v>
      </c>
      <c r="F663" s="8" t="str">
        <f>IF(COUNTIF('Healthy (TIAB)'!A1445:A2339, B663) &gt; 0, "Yes", "No")</f>
        <v>No</v>
      </c>
    </row>
    <row r="664" spans="1:6" ht="48" x14ac:dyDescent="0.2">
      <c r="A664" s="8">
        <v>2007</v>
      </c>
      <c r="B664" s="8">
        <v>17961204</v>
      </c>
      <c r="C664" s="9">
        <f>HYPERLINK(_xlfn.CONCAT("https://pubmed.ncbi.nlm.nih.gov/",B664), B664)</f>
        <v>17961204</v>
      </c>
      <c r="D664" s="10" t="s">
        <v>1369</v>
      </c>
      <c r="E664" s="8" t="s">
        <v>897</v>
      </c>
      <c r="F664" s="8" t="str">
        <f>IF(COUNTIF('Healthy (TIAB)'!A1446:A2340, B664) &gt; 0, "Yes", "No")</f>
        <v>No</v>
      </c>
    </row>
    <row r="665" spans="1:6" ht="48" x14ac:dyDescent="0.2">
      <c r="A665" s="8">
        <v>2007</v>
      </c>
      <c r="B665" s="8">
        <v>18029476</v>
      </c>
      <c r="C665" s="9">
        <f>HYPERLINK(_xlfn.CONCAT("https://pubmed.ncbi.nlm.nih.gov/",B665), B665)</f>
        <v>18029476</v>
      </c>
      <c r="D665" s="10" t="s">
        <v>354</v>
      </c>
      <c r="E665" s="8" t="s">
        <v>850</v>
      </c>
      <c r="F665" s="8" t="str">
        <f>IF(COUNTIF('Healthy (TIAB)'!A1449:A2343, B665) &gt; 0, "Yes", "No")</f>
        <v>No</v>
      </c>
    </row>
    <row r="666" spans="1:6" ht="32" x14ac:dyDescent="0.2">
      <c r="A666" s="8">
        <v>2007</v>
      </c>
      <c r="B666" s="8">
        <v>17299483</v>
      </c>
      <c r="C666" s="9">
        <f>HYPERLINK(_xlfn.CONCAT("https://pubmed.ncbi.nlm.nih.gov/",B666), B666)</f>
        <v>17299483</v>
      </c>
      <c r="D666" s="10" t="s">
        <v>1370</v>
      </c>
      <c r="E666" s="8" t="s">
        <v>887</v>
      </c>
      <c r="F666" s="8" t="str">
        <f>IF(COUNTIF('Healthy (TIAB)'!A1454:A2348, B666) &gt; 0, "Yes", "No")</f>
        <v>No</v>
      </c>
    </row>
    <row r="667" spans="1:6" ht="32" x14ac:dyDescent="0.2">
      <c r="A667" s="8">
        <v>2007</v>
      </c>
      <c r="B667" s="8">
        <v>17496735</v>
      </c>
      <c r="C667" s="9">
        <f>HYPERLINK(_xlfn.CONCAT("https://pubmed.ncbi.nlm.nih.gov/",B667), B667)</f>
        <v>17496735</v>
      </c>
      <c r="D667" s="10" t="s">
        <v>1371</v>
      </c>
      <c r="E667" s="8" t="s">
        <v>1372</v>
      </c>
      <c r="F667" s="8" t="str">
        <f>IF(COUNTIF('Healthy (TIAB)'!A1516:A2410, B667) &gt; 0, "Yes", "No")</f>
        <v>No</v>
      </c>
    </row>
    <row r="668" spans="1:6" ht="32" x14ac:dyDescent="0.2">
      <c r="A668" s="8">
        <v>2007</v>
      </c>
      <c r="B668" s="8">
        <v>17510682</v>
      </c>
      <c r="C668" s="9">
        <f>HYPERLINK(_xlfn.CONCAT("https://pubmed.ncbi.nlm.nih.gov/",B668), B668)</f>
        <v>17510682</v>
      </c>
      <c r="D668" s="10" t="s">
        <v>1373</v>
      </c>
      <c r="E668" s="8" t="s">
        <v>899</v>
      </c>
      <c r="F668" s="8" t="str">
        <f>IF(COUNTIF('Healthy (TIAB)'!A1523:A2417, B668) &gt; 0, "Yes", "No")</f>
        <v>No</v>
      </c>
    </row>
    <row r="669" spans="1:6" ht="32" x14ac:dyDescent="0.2">
      <c r="A669" s="8">
        <v>2007</v>
      </c>
      <c r="B669" s="8">
        <v>17704023</v>
      </c>
      <c r="C669" s="9">
        <f>HYPERLINK(_xlfn.CONCAT("https://pubmed.ncbi.nlm.nih.gov/",B669), B669)</f>
        <v>17704023</v>
      </c>
      <c r="D669" s="10" t="s">
        <v>118</v>
      </c>
      <c r="E669" s="8" t="s">
        <v>851</v>
      </c>
      <c r="F669" s="8" t="str">
        <f>IF(COUNTIF('Healthy (TIAB)'!A1555:A2449, B669) &gt; 0, "Yes", "No")</f>
        <v>No</v>
      </c>
    </row>
    <row r="670" spans="1:6" ht="32" x14ac:dyDescent="0.2">
      <c r="A670" s="8">
        <v>2007</v>
      </c>
      <c r="B670" s="8">
        <v>17462553</v>
      </c>
      <c r="C670" s="9">
        <f>HYPERLINK(_xlfn.CONCAT("https://pubmed.ncbi.nlm.nih.gov/",B670), B670)</f>
        <v>17462553</v>
      </c>
      <c r="D670" s="10" t="s">
        <v>1374</v>
      </c>
      <c r="E670" s="8" t="s">
        <v>851</v>
      </c>
      <c r="F670" s="8" t="str">
        <f>IF(COUNTIF('Healthy (TIAB)'!A1603:A2497, B670) &gt; 0, "Yes", "No")</f>
        <v>No</v>
      </c>
    </row>
    <row r="671" spans="1:6" ht="32" x14ac:dyDescent="0.2">
      <c r="A671" s="8">
        <v>2007</v>
      </c>
      <c r="B671" s="8">
        <v>18026868</v>
      </c>
      <c r="C671" s="9">
        <f>HYPERLINK(_xlfn.CONCAT("https://pubmed.ncbi.nlm.nih.gov/",B671), B671)</f>
        <v>18026868</v>
      </c>
      <c r="D671" s="10" t="s">
        <v>1375</v>
      </c>
      <c r="E671" s="8" t="s">
        <v>851</v>
      </c>
      <c r="F671" s="8" t="str">
        <f>IF(COUNTIF('Healthy (TIAB)'!A1650:A2544, B671) &gt; 0, "Yes", "No")</f>
        <v>No</v>
      </c>
    </row>
    <row r="672" spans="1:6" ht="32" x14ac:dyDescent="0.2">
      <c r="A672" s="8">
        <v>2006</v>
      </c>
      <c r="B672" s="8">
        <v>24678094</v>
      </c>
      <c r="C672" s="9">
        <f>HYPERLINK(_xlfn.CONCAT("https://pubmed.ncbi.nlm.nih.gov/",B672), B672)</f>
        <v>24678094</v>
      </c>
      <c r="D672" s="10" t="s">
        <v>1377</v>
      </c>
      <c r="E672" s="8" t="s">
        <v>899</v>
      </c>
      <c r="F672" s="8" t="str">
        <f>IF(COUNTIF('Healthy (TIAB)'!A770:A1664, B672) &gt; 0, "Yes", "No")</f>
        <v>No</v>
      </c>
    </row>
    <row r="673" spans="1:6" ht="32" x14ac:dyDescent="0.2">
      <c r="A673" s="8">
        <v>2006</v>
      </c>
      <c r="B673" s="8">
        <v>16611275</v>
      </c>
      <c r="C673" s="9">
        <f>HYPERLINK(_xlfn.CONCAT("https://pubmed.ncbi.nlm.nih.gov/",B673), B673)</f>
        <v>16611275</v>
      </c>
      <c r="D673" s="10" t="s">
        <v>1761</v>
      </c>
      <c r="E673" s="8" t="s">
        <v>848</v>
      </c>
      <c r="F673" s="8" t="str">
        <f>IF(COUNTIF('Healthy (TIAB)'!A847:A1741, B673) &gt; 0, "Yes", "No")</f>
        <v>No</v>
      </c>
    </row>
    <row r="674" spans="1:6" ht="32" x14ac:dyDescent="0.2">
      <c r="A674" s="8">
        <v>2006</v>
      </c>
      <c r="B674" s="8">
        <v>16822237</v>
      </c>
      <c r="C674" s="9">
        <f>HYPERLINK(_xlfn.CONCAT("https://pubmed.ncbi.nlm.nih.gov/",B674), B674)</f>
        <v>16822237</v>
      </c>
      <c r="D674" s="10" t="s">
        <v>110</v>
      </c>
      <c r="E674" s="8" t="s">
        <v>1379</v>
      </c>
      <c r="F674" s="8" t="str">
        <f>IF(COUNTIF('Healthy (TIAB)'!A891:A1785, B674) &gt; 0, "Yes", "No")</f>
        <v>No</v>
      </c>
    </row>
    <row r="675" spans="1:6" ht="48" x14ac:dyDescent="0.2">
      <c r="A675" s="8">
        <v>2006</v>
      </c>
      <c r="B675" s="8">
        <v>16926660</v>
      </c>
      <c r="C675" s="9">
        <f>HYPERLINK(_xlfn.CONCAT("https://pubmed.ncbi.nlm.nih.gov/",B675), B675)</f>
        <v>16926660</v>
      </c>
      <c r="D675" s="10" t="s">
        <v>1627</v>
      </c>
      <c r="E675" s="8" t="s">
        <v>1448</v>
      </c>
      <c r="F675" s="8" t="str">
        <f>IF(COUNTIF('Healthy (TIAB)'!A892:A1786, B675) &gt; 0, "Yes", "No")</f>
        <v>No</v>
      </c>
    </row>
    <row r="676" spans="1:6" ht="64" x14ac:dyDescent="0.2">
      <c r="A676" s="8">
        <v>2006</v>
      </c>
      <c r="B676" s="8">
        <v>16960164</v>
      </c>
      <c r="C676" s="9">
        <f>HYPERLINK(_xlfn.CONCAT("https://pubmed.ncbi.nlm.nih.gov/",B676), B676)</f>
        <v>16960164</v>
      </c>
      <c r="D676" s="10" t="s">
        <v>1766</v>
      </c>
      <c r="E676" s="8" t="s">
        <v>853</v>
      </c>
      <c r="F676" s="8" t="str">
        <f>IF(COUNTIF('Healthy (TIAB)'!A901:A1795, B676) &gt; 0, "Yes", "No")</f>
        <v>No</v>
      </c>
    </row>
    <row r="677" spans="1:6" ht="32" x14ac:dyDescent="0.2">
      <c r="A677" s="8">
        <v>2006</v>
      </c>
      <c r="B677" s="8">
        <v>17089085</v>
      </c>
      <c r="C677" s="9">
        <f>HYPERLINK(_xlfn.CONCAT("https://pubmed.ncbi.nlm.nih.gov/",B677), B677)</f>
        <v>17089085</v>
      </c>
      <c r="D677" s="10" t="s">
        <v>1632</v>
      </c>
      <c r="E677" s="8" t="s">
        <v>856</v>
      </c>
      <c r="F677" s="8" t="str">
        <f>IF(COUNTIF('Healthy (TIAB)'!A915:A1809, B677) &gt; 0, "Yes", "No")</f>
        <v>No</v>
      </c>
    </row>
    <row r="678" spans="1:6" ht="32" x14ac:dyDescent="0.2">
      <c r="A678" s="8">
        <v>2006</v>
      </c>
      <c r="B678" s="8">
        <v>16154181</v>
      </c>
      <c r="C678" s="9">
        <f>HYPERLINK(_xlfn.CONCAT("https://pubmed.ncbi.nlm.nih.gov/",B678), B678)</f>
        <v>16154181</v>
      </c>
      <c r="D678" s="10" t="s">
        <v>1380</v>
      </c>
      <c r="E678" s="8" t="s">
        <v>856</v>
      </c>
      <c r="F678" s="8" t="str">
        <f>IF(COUNTIF('Healthy (TIAB)'!A922:A1816, B678) &gt; 0, "Yes", "No")</f>
        <v>No</v>
      </c>
    </row>
    <row r="679" spans="1:6" ht="48" x14ac:dyDescent="0.2">
      <c r="A679" s="8">
        <v>2006</v>
      </c>
      <c r="B679" s="8">
        <v>16616012</v>
      </c>
      <c r="C679" s="9">
        <f>HYPERLINK(_xlfn.CONCAT("https://pubmed.ncbi.nlm.nih.gov/",B679), B679)</f>
        <v>16616012</v>
      </c>
      <c r="D679" s="10" t="s">
        <v>1381</v>
      </c>
      <c r="E679" s="8" t="s">
        <v>966</v>
      </c>
      <c r="F679" s="8" t="str">
        <f>IF(COUNTIF('Healthy (TIAB)'!A925:A1819, B679) &gt; 0, "Yes", "No")</f>
        <v>No</v>
      </c>
    </row>
    <row r="680" spans="1:6" ht="32" x14ac:dyDescent="0.2">
      <c r="A680" s="8">
        <v>2006</v>
      </c>
      <c r="B680" s="8">
        <v>16713391</v>
      </c>
      <c r="C680" s="9">
        <f>HYPERLINK(_xlfn.CONCAT("https://pubmed.ncbi.nlm.nih.gov/",B680), B680)</f>
        <v>16713391</v>
      </c>
      <c r="D680" s="10" t="s">
        <v>109</v>
      </c>
      <c r="E680" s="8" t="s">
        <v>851</v>
      </c>
      <c r="F680" s="8" t="str">
        <f>IF(COUNTIF('Healthy (TIAB)'!A939:A1833, B680) &gt; 0, "Yes", "No")</f>
        <v>No</v>
      </c>
    </row>
    <row r="681" spans="1:6" ht="48" x14ac:dyDescent="0.2">
      <c r="A681" s="8">
        <v>2006</v>
      </c>
      <c r="B681" s="8">
        <v>16512939</v>
      </c>
      <c r="C681" s="9">
        <f>HYPERLINK(_xlfn.CONCAT("https://pubmed.ncbi.nlm.nih.gov/",B681), B681)</f>
        <v>16512939</v>
      </c>
      <c r="D681" s="10" t="s">
        <v>107</v>
      </c>
      <c r="E681" s="8" t="s">
        <v>1382</v>
      </c>
      <c r="F681" s="8" t="str">
        <f>IF(COUNTIF('Healthy (TIAB)'!A1044:A1938, B681) &gt; 0, "Yes", "No")</f>
        <v>No</v>
      </c>
    </row>
    <row r="682" spans="1:6" ht="16" x14ac:dyDescent="0.2">
      <c r="A682" s="8">
        <v>2006</v>
      </c>
      <c r="B682" s="8">
        <v>16365065</v>
      </c>
      <c r="C682" s="9">
        <f>HYPERLINK(_xlfn.CONCAT("https://pubmed.ncbi.nlm.nih.gov/",B682), B682)</f>
        <v>16365065</v>
      </c>
      <c r="D682" s="10" t="s">
        <v>106</v>
      </c>
      <c r="E682" s="8" t="s">
        <v>856</v>
      </c>
      <c r="F682" s="8" t="str">
        <f>IF(COUNTIF('Healthy (TIAB)'!A1049:A1943, B682) &gt; 0, "Yes", "No")</f>
        <v>No</v>
      </c>
    </row>
    <row r="683" spans="1:6" ht="32" x14ac:dyDescent="0.2">
      <c r="A683" s="8">
        <v>2006</v>
      </c>
      <c r="B683" s="8">
        <v>16487912</v>
      </c>
      <c r="C683" s="9">
        <f>HYPERLINK(_xlfn.CONCAT("https://pubmed.ncbi.nlm.nih.gov/",B683), B683)</f>
        <v>16487912</v>
      </c>
      <c r="D683" s="10" t="s">
        <v>1383</v>
      </c>
      <c r="E683" s="8" t="s">
        <v>869</v>
      </c>
      <c r="F683" s="8" t="str">
        <f>IF(COUNTIF('Healthy (TIAB)'!A1066:A1960, B683) &gt; 0, "Yes", "No")</f>
        <v>No</v>
      </c>
    </row>
    <row r="684" spans="1:6" ht="48" x14ac:dyDescent="0.2">
      <c r="A684" s="8">
        <v>2006</v>
      </c>
      <c r="B684" s="8">
        <v>16938806</v>
      </c>
      <c r="C684" s="9">
        <f>HYPERLINK(_xlfn.CONCAT("https://pubmed.ncbi.nlm.nih.gov/",B684), B684)</f>
        <v>16938806</v>
      </c>
      <c r="D684" s="10" t="s">
        <v>1384</v>
      </c>
      <c r="E684" s="8" t="s">
        <v>1294</v>
      </c>
      <c r="F684" s="8" t="str">
        <f>IF(COUNTIF('Healthy (TIAB)'!A1144:A2038, B684) &gt; 0, "Yes", "No")</f>
        <v>No</v>
      </c>
    </row>
    <row r="685" spans="1:6" ht="48" x14ac:dyDescent="0.2">
      <c r="A685" s="8">
        <v>2006</v>
      </c>
      <c r="B685" s="8">
        <v>17229894</v>
      </c>
      <c r="C685" s="9">
        <f>HYPERLINK(_xlfn.CONCAT("https://pubmed.ncbi.nlm.nih.gov/",B685), B685)</f>
        <v>17229894</v>
      </c>
      <c r="D685" s="10" t="s">
        <v>1385</v>
      </c>
      <c r="E685" s="8" t="s">
        <v>851</v>
      </c>
      <c r="F685" s="8" t="str">
        <f>IF(COUNTIF('Healthy (TIAB)'!A1337:A2231, B685) &gt; 0, "Yes", "No")</f>
        <v>No</v>
      </c>
    </row>
    <row r="686" spans="1:6" ht="32" x14ac:dyDescent="0.2">
      <c r="A686" s="8">
        <v>2006</v>
      </c>
      <c r="B686" s="8">
        <v>17087052</v>
      </c>
      <c r="C686" s="9">
        <f>HYPERLINK(_xlfn.CONCAT("https://pubmed.ncbi.nlm.nih.gov/",B686), B686)</f>
        <v>17087052</v>
      </c>
      <c r="D686" s="10" t="s">
        <v>608</v>
      </c>
      <c r="E686" s="8" t="s">
        <v>845</v>
      </c>
      <c r="F686" s="8" t="str">
        <f>IF(COUNTIF('Healthy (TIAB)'!A1361:A2255, B686) &gt; 0, "Yes", "No")</f>
        <v>No</v>
      </c>
    </row>
    <row r="687" spans="1:6" ht="48" x14ac:dyDescent="0.2">
      <c r="A687" s="8">
        <v>2006</v>
      </c>
      <c r="B687" s="8">
        <v>16552404</v>
      </c>
      <c r="C687" s="9">
        <f>HYPERLINK(_xlfn.CONCAT("https://pubmed.ncbi.nlm.nih.gov/",B687), B687)</f>
        <v>16552404</v>
      </c>
      <c r="D687" s="10" t="s">
        <v>1386</v>
      </c>
      <c r="E687" s="8" t="s">
        <v>850</v>
      </c>
      <c r="F687" s="8" t="str">
        <f>IF(COUNTIF('Healthy (TIAB)'!A1369:A2263, B687) &gt; 0, "Yes", "No")</f>
        <v>No</v>
      </c>
    </row>
    <row r="688" spans="1:6" ht="16" x14ac:dyDescent="0.2">
      <c r="A688" s="8">
        <v>2006</v>
      </c>
      <c r="B688" s="8">
        <v>16549462</v>
      </c>
      <c r="C688" s="9">
        <f>HYPERLINK(_xlfn.CONCAT("https://pubmed.ncbi.nlm.nih.gov/",B688), B688)</f>
        <v>16549462</v>
      </c>
      <c r="D688" s="10" t="s">
        <v>1387</v>
      </c>
      <c r="E688" s="8" t="s">
        <v>1046</v>
      </c>
      <c r="F688" s="8" t="str">
        <f>IF(COUNTIF('Healthy (TIAB)'!A1378:A2272, B688) &gt; 0, "Yes", "No")</f>
        <v>No</v>
      </c>
    </row>
    <row r="689" spans="1:6" ht="48" x14ac:dyDescent="0.2">
      <c r="A689" s="8">
        <v>2006</v>
      </c>
      <c r="B689" s="8">
        <v>16522903</v>
      </c>
      <c r="C689" s="9">
        <f>HYPERLINK(_xlfn.CONCAT("https://pubmed.ncbi.nlm.nih.gov/",B689), B689)</f>
        <v>16522903</v>
      </c>
      <c r="D689" s="10" t="s">
        <v>349</v>
      </c>
      <c r="E689" s="8" t="s">
        <v>899</v>
      </c>
      <c r="F689" s="8" t="str">
        <f>IF(COUNTIF('Healthy (TIAB)'!A1394:A2288, B689) &gt; 0, "Yes", "No")</f>
        <v>No</v>
      </c>
    </row>
    <row r="690" spans="1:6" ht="32" x14ac:dyDescent="0.2">
      <c r="A690" s="8">
        <v>2006</v>
      </c>
      <c r="B690" s="8">
        <v>16482073</v>
      </c>
      <c r="C690" s="9">
        <f>HYPERLINK(_xlfn.CONCAT("https://pubmed.ncbi.nlm.nih.gov/",B690), B690)</f>
        <v>16482073</v>
      </c>
      <c r="D690" s="10" t="s">
        <v>233</v>
      </c>
      <c r="E690" s="8" t="s">
        <v>887</v>
      </c>
      <c r="F690" s="8" t="str">
        <f>IF(COUNTIF('Healthy (TIAB)'!A1409:A2303, B690) &gt; 0, "Yes", "No")</f>
        <v>No</v>
      </c>
    </row>
    <row r="691" spans="1:6" ht="32" x14ac:dyDescent="0.2">
      <c r="A691" s="8">
        <v>2006</v>
      </c>
      <c r="B691" s="8">
        <v>16701922</v>
      </c>
      <c r="C691" s="9">
        <f>HYPERLINK(_xlfn.CONCAT("https://pubmed.ncbi.nlm.nih.gov/",B691), B691)</f>
        <v>16701922</v>
      </c>
      <c r="D691" s="10" t="s">
        <v>1388</v>
      </c>
      <c r="E691" s="8" t="s">
        <v>856</v>
      </c>
      <c r="F691" s="8" t="str">
        <f>IF(COUNTIF('Healthy (TIAB)'!A1423:A2317, B691) &gt; 0, "Yes", "No")</f>
        <v>No</v>
      </c>
    </row>
    <row r="692" spans="1:6" ht="32" x14ac:dyDescent="0.2">
      <c r="A692" s="8">
        <v>2006</v>
      </c>
      <c r="B692" s="8">
        <v>16549466</v>
      </c>
      <c r="C692" s="9">
        <f>HYPERLINK(_xlfn.CONCAT("https://pubmed.ncbi.nlm.nih.gov/",B692), B692)</f>
        <v>16549466</v>
      </c>
      <c r="D692" s="10" t="s">
        <v>1389</v>
      </c>
      <c r="E692" s="8" t="s">
        <v>1382</v>
      </c>
      <c r="F692" s="8" t="str">
        <f>IF(COUNTIF('Healthy (TIAB)'!A1425:A2319, B692) &gt; 0, "Yes", "No")</f>
        <v>No</v>
      </c>
    </row>
    <row r="693" spans="1:6" ht="32" x14ac:dyDescent="0.2">
      <c r="A693" s="8">
        <v>2006</v>
      </c>
      <c r="B693" s="8">
        <v>16601869</v>
      </c>
      <c r="C693" s="9">
        <f>HYPERLINK(_xlfn.CONCAT("https://pubmed.ncbi.nlm.nih.gov/",B693), B693)</f>
        <v>16601869</v>
      </c>
      <c r="D693" s="10" t="s">
        <v>108</v>
      </c>
      <c r="E693" s="8" t="s">
        <v>856</v>
      </c>
      <c r="F693" s="8" t="str">
        <f>IF(COUNTIF('Healthy (TIAB)'!A1426:A2320, B693) &gt; 0, "Yes", "No")</f>
        <v>No</v>
      </c>
    </row>
    <row r="694" spans="1:6" ht="32" x14ac:dyDescent="0.2">
      <c r="A694" s="8">
        <v>2006</v>
      </c>
      <c r="B694" s="8">
        <v>17158440</v>
      </c>
      <c r="C694" s="9">
        <f>HYPERLINK(_xlfn.CONCAT("https://pubmed.ncbi.nlm.nih.gov/",B694), B694)</f>
        <v>17158440</v>
      </c>
      <c r="D694" s="10" t="s">
        <v>113</v>
      </c>
      <c r="E694" s="8" t="s">
        <v>1382</v>
      </c>
      <c r="F694" s="8" t="str">
        <f>IF(COUNTIF('Healthy (TIAB)'!A1427:A2321, B694) &gt; 0, "Yes", "No")</f>
        <v>No</v>
      </c>
    </row>
    <row r="695" spans="1:6" ht="32" x14ac:dyDescent="0.2">
      <c r="A695" s="8">
        <v>2006</v>
      </c>
      <c r="B695" s="8">
        <v>16825679</v>
      </c>
      <c r="C695" s="9">
        <f>HYPERLINK(_xlfn.CONCAT("https://pubmed.ncbi.nlm.nih.gov/",B695), B695)</f>
        <v>16825679</v>
      </c>
      <c r="D695" s="10" t="s">
        <v>1390</v>
      </c>
      <c r="E695" s="8" t="s">
        <v>887</v>
      </c>
      <c r="F695" s="8" t="str">
        <f>IF(COUNTIF('Healthy (TIAB)'!A1431:A2325, B695) &gt; 0, "Yes", "No")</f>
        <v>No</v>
      </c>
    </row>
    <row r="696" spans="1:6" ht="32" x14ac:dyDescent="0.2">
      <c r="A696" s="8">
        <v>2006</v>
      </c>
      <c r="B696" s="8">
        <v>17027436</v>
      </c>
      <c r="C696" s="9">
        <f>HYPERLINK(_xlfn.CONCAT("https://pubmed.ncbi.nlm.nih.gov/",B696), B696)</f>
        <v>17027436</v>
      </c>
      <c r="D696" s="10" t="s">
        <v>1391</v>
      </c>
      <c r="E696" s="8" t="s">
        <v>850</v>
      </c>
      <c r="F696" s="8" t="str">
        <f>IF(COUNTIF('Healthy (TIAB)'!A1438:A2332, B696) &gt; 0, "Yes", "No")</f>
        <v>No</v>
      </c>
    </row>
    <row r="697" spans="1:6" ht="16" x14ac:dyDescent="0.2">
      <c r="A697" s="8">
        <v>2006</v>
      </c>
      <c r="B697" s="8">
        <v>16866765</v>
      </c>
      <c r="C697" s="9">
        <f>HYPERLINK(_xlfn.CONCAT("https://pubmed.ncbi.nlm.nih.gov/",B697), B697)</f>
        <v>16866765</v>
      </c>
      <c r="D697" s="10" t="s">
        <v>1392</v>
      </c>
      <c r="E697" s="8" t="s">
        <v>897</v>
      </c>
      <c r="F697" s="8" t="str">
        <f>IF(COUNTIF('Healthy (TIAB)'!A1504:A2398, B697) &gt; 0, "Yes", "No")</f>
        <v>No</v>
      </c>
    </row>
    <row r="698" spans="1:6" ht="48" x14ac:dyDescent="0.2">
      <c r="A698" s="8">
        <v>2006</v>
      </c>
      <c r="B698" s="8">
        <v>17158408</v>
      </c>
      <c r="C698" s="9">
        <f>HYPERLINK(_xlfn.CONCAT("https://pubmed.ncbi.nlm.nih.gov/",B698), B698)</f>
        <v>17158408</v>
      </c>
      <c r="D698" s="10" t="s">
        <v>1393</v>
      </c>
      <c r="E698" s="8" t="s">
        <v>853</v>
      </c>
      <c r="F698" s="8" t="str">
        <f>IF(COUNTIF('Healthy (TIAB)'!A1513:A2407, B698) &gt; 0, "Yes", "No")</f>
        <v>No</v>
      </c>
    </row>
    <row r="699" spans="1:6" ht="32" x14ac:dyDescent="0.2">
      <c r="A699" s="8">
        <v>2006</v>
      </c>
      <c r="B699" s="8">
        <v>16869997</v>
      </c>
      <c r="C699" s="9">
        <f>HYPERLINK(_xlfn.CONCAT("https://pubmed.ncbi.nlm.nih.gov/",B699), B699)</f>
        <v>16869997</v>
      </c>
      <c r="D699" s="10" t="s">
        <v>1394</v>
      </c>
      <c r="E699" s="8" t="s">
        <v>851</v>
      </c>
      <c r="F699" s="8" t="str">
        <f>IF(COUNTIF('Healthy (TIAB)'!A1529:A2423, B699) &gt; 0, "Yes", "No")</f>
        <v>No</v>
      </c>
    </row>
    <row r="700" spans="1:6" ht="16" x14ac:dyDescent="0.2">
      <c r="A700" s="8">
        <v>2006</v>
      </c>
      <c r="B700" s="8">
        <v>17269556</v>
      </c>
      <c r="C700" s="9">
        <f>HYPERLINK(_xlfn.CONCAT("https://pubmed.ncbi.nlm.nih.gov/",B700), B700)</f>
        <v>17269556</v>
      </c>
      <c r="D700" s="10" t="s">
        <v>1691</v>
      </c>
      <c r="E700" s="8" t="s">
        <v>851</v>
      </c>
      <c r="F700" s="8" t="str">
        <f>IF(COUNTIF('Healthy (TIAB)'!A1561:A2455, B700) &gt; 0, "Yes", "No")</f>
        <v>No</v>
      </c>
    </row>
    <row r="701" spans="1:6" ht="48" x14ac:dyDescent="0.2">
      <c r="A701" s="8">
        <v>2006</v>
      </c>
      <c r="B701" s="8">
        <v>17112442</v>
      </c>
      <c r="C701" s="9">
        <f>HYPERLINK(_xlfn.CONCAT("https://pubmed.ncbi.nlm.nih.gov/",B701), B701)</f>
        <v>17112442</v>
      </c>
      <c r="D701" s="10" t="s">
        <v>1835</v>
      </c>
      <c r="E701" s="8" t="s">
        <v>862</v>
      </c>
      <c r="F701" s="8" t="str">
        <f>IF(COUNTIF('Healthy (TIAB)'!A1617:A2511, B701) &gt; 0, "Yes", "No")</f>
        <v>No</v>
      </c>
    </row>
    <row r="702" spans="1:6" ht="32" x14ac:dyDescent="0.2">
      <c r="A702" s="8">
        <v>2005</v>
      </c>
      <c r="B702" s="8">
        <v>15763437</v>
      </c>
      <c r="C702" s="9">
        <f>HYPERLINK(_xlfn.CONCAT("https://pubmed.ncbi.nlm.nih.gov/",B702), B702)</f>
        <v>15763437</v>
      </c>
      <c r="D702" s="10" t="s">
        <v>1614</v>
      </c>
      <c r="E702" s="8" t="s">
        <v>887</v>
      </c>
      <c r="F702" s="8" t="str">
        <f>IF(COUNTIF('Healthy (TIAB)'!A773:A1667, B702) &gt; 0, "Yes", "No")</f>
        <v>No</v>
      </c>
    </row>
    <row r="703" spans="1:6" ht="32" x14ac:dyDescent="0.2">
      <c r="A703" s="8">
        <v>2005</v>
      </c>
      <c r="B703" s="8">
        <v>16350679</v>
      </c>
      <c r="C703" s="9">
        <f>HYPERLINK(_xlfn.CONCAT("https://pubmed.ncbi.nlm.nih.gov/",B703), B703)</f>
        <v>16350679</v>
      </c>
      <c r="D703" s="10" t="s">
        <v>1395</v>
      </c>
      <c r="E703" s="8" t="s">
        <v>1396</v>
      </c>
      <c r="F703" s="8" t="str">
        <f>IF(COUNTIF('Healthy (TIAB)'!A853:A1747, B703) &gt; 0, "Yes", "No")</f>
        <v>No</v>
      </c>
    </row>
    <row r="704" spans="1:6" ht="48" x14ac:dyDescent="0.2">
      <c r="A704" s="8">
        <v>2005</v>
      </c>
      <c r="B704" s="8">
        <v>15962668</v>
      </c>
      <c r="C704" s="9">
        <f>HYPERLINK(_xlfn.CONCAT("https://pubmed.ncbi.nlm.nih.gov/",B704), B704)</f>
        <v>15962668</v>
      </c>
      <c r="D704" s="10" t="s">
        <v>1397</v>
      </c>
      <c r="E704" s="8" t="s">
        <v>951</v>
      </c>
      <c r="F704" s="8" t="str">
        <f>IF(COUNTIF('Healthy (TIAB)'!A861:A1755, B704) &gt; 0, "Yes", "No")</f>
        <v>No</v>
      </c>
    </row>
    <row r="705" spans="1:6" ht="48" x14ac:dyDescent="0.2">
      <c r="A705" s="8">
        <v>2005</v>
      </c>
      <c r="B705" s="8">
        <v>15930443</v>
      </c>
      <c r="C705" s="9">
        <f>HYPERLINK(_xlfn.CONCAT("https://pubmed.ncbi.nlm.nih.gov/",B705), B705)</f>
        <v>15930443</v>
      </c>
      <c r="D705" s="10" t="s">
        <v>1398</v>
      </c>
      <c r="E705" s="8" t="s">
        <v>848</v>
      </c>
      <c r="F705" s="8" t="str">
        <f>IF(COUNTIF('Healthy (TIAB)'!A876:A1770, B705) &gt; 0, "Yes", "No")</f>
        <v>No</v>
      </c>
    </row>
    <row r="706" spans="1:6" ht="32" x14ac:dyDescent="0.2">
      <c r="A706" s="8">
        <v>2005</v>
      </c>
      <c r="B706" s="8">
        <v>15638820</v>
      </c>
      <c r="C706" s="9">
        <f>HYPERLINK(_xlfn.CONCAT("https://pubmed.ncbi.nlm.nih.gov/",B706), B706)</f>
        <v>15638820</v>
      </c>
      <c r="D706" s="10" t="s">
        <v>1399</v>
      </c>
      <c r="E706" s="8" t="s">
        <v>887</v>
      </c>
      <c r="F706" s="8" t="str">
        <f>IF(COUNTIF('Healthy (TIAB)'!A879:A1773, B706) &gt; 0, "Yes", "No")</f>
        <v>No</v>
      </c>
    </row>
    <row r="707" spans="1:6" ht="32" x14ac:dyDescent="0.2">
      <c r="A707" s="8">
        <v>2005</v>
      </c>
      <c r="B707" s="8">
        <v>15309461</v>
      </c>
      <c r="C707" s="9">
        <f>HYPERLINK(_xlfn.CONCAT("https://pubmed.ncbi.nlm.nih.gov/",B707), B707)</f>
        <v>15309461</v>
      </c>
      <c r="D707" s="10" t="s">
        <v>1400</v>
      </c>
      <c r="E707" s="8" t="s">
        <v>887</v>
      </c>
      <c r="F707" s="8" t="str">
        <f>IF(COUNTIF('Healthy (TIAB)'!A887:A1781, B707) &gt; 0, "Yes", "No")</f>
        <v>No</v>
      </c>
    </row>
    <row r="708" spans="1:6" ht="32" x14ac:dyDescent="0.2">
      <c r="A708" s="8">
        <v>2005</v>
      </c>
      <c r="B708" s="8">
        <v>16392769</v>
      </c>
      <c r="C708" s="9">
        <f>HYPERLINK(_xlfn.CONCAT("https://pubmed.ncbi.nlm.nih.gov/",B708), B708)</f>
        <v>16392769</v>
      </c>
      <c r="D708" s="10" t="s">
        <v>1665</v>
      </c>
      <c r="E708" s="8" t="s">
        <v>848</v>
      </c>
      <c r="F708" s="8" t="str">
        <f>IF(COUNTIF('Healthy (TIAB)'!A1236:A2130, B708) &gt; 0, "Yes", "No")</f>
        <v>No</v>
      </c>
    </row>
    <row r="709" spans="1:6" ht="32" x14ac:dyDescent="0.2">
      <c r="A709" s="8">
        <v>2005</v>
      </c>
      <c r="B709" s="8">
        <v>15939062</v>
      </c>
      <c r="C709" s="9">
        <f>HYPERLINK(_xlfn.CONCAT("https://pubmed.ncbi.nlm.nih.gov/",B709), B709)</f>
        <v>15939062</v>
      </c>
      <c r="D709" s="10" t="s">
        <v>1401</v>
      </c>
      <c r="E709" s="8" t="s">
        <v>845</v>
      </c>
      <c r="F709" s="8" t="str">
        <f>IF(COUNTIF('Healthy (TIAB)'!A1243:A2137, B709) &gt; 0, "Yes", "No")</f>
        <v>No</v>
      </c>
    </row>
    <row r="710" spans="1:6" ht="48" x14ac:dyDescent="0.2">
      <c r="A710" s="8">
        <v>2005</v>
      </c>
      <c r="B710" s="8">
        <v>15755826</v>
      </c>
      <c r="C710" s="9">
        <f>HYPERLINK(_xlfn.CONCAT("https://pubmed.ncbi.nlm.nih.gov/",B710), B710)</f>
        <v>15755826</v>
      </c>
      <c r="D710" s="10" t="s">
        <v>1669</v>
      </c>
      <c r="E710" s="8" t="s">
        <v>1448</v>
      </c>
      <c r="F710" s="8" t="str">
        <f>IF(COUNTIF('Healthy (TIAB)'!A1249:A2143, B710) &gt; 0, "Yes", "No")</f>
        <v>No</v>
      </c>
    </row>
    <row r="711" spans="1:6" ht="16" x14ac:dyDescent="0.2">
      <c r="A711" s="8">
        <v>2005</v>
      </c>
      <c r="B711" s="8">
        <v>16277124</v>
      </c>
      <c r="C711" s="9">
        <f>HYPERLINK(_xlfn.CONCAT("https://pubmed.ncbi.nlm.nih.gov/",B711), B711)</f>
        <v>16277124</v>
      </c>
      <c r="D711" s="10" t="s">
        <v>1402</v>
      </c>
      <c r="E711" s="8" t="s">
        <v>1156</v>
      </c>
      <c r="F711" s="8" t="str">
        <f>IF(COUNTIF('Healthy (TIAB)'!A1356:A2250, B711) &gt; 0, "Yes", "No")</f>
        <v>No</v>
      </c>
    </row>
    <row r="712" spans="1:6" ht="32" x14ac:dyDescent="0.2">
      <c r="A712" s="8">
        <v>2005</v>
      </c>
      <c r="B712" s="8">
        <v>15838525</v>
      </c>
      <c r="C712" s="9">
        <f>HYPERLINK(_xlfn.CONCAT("https://pubmed.ncbi.nlm.nih.gov/",B712), B712)</f>
        <v>15838525</v>
      </c>
      <c r="D712" s="10" t="s">
        <v>1403</v>
      </c>
      <c r="E712" s="8" t="s">
        <v>853</v>
      </c>
      <c r="F712" s="8" t="str">
        <f>IF(COUNTIF('Healthy (TIAB)'!A1405:A2299, B712) &gt; 0, "Yes", "No")</f>
        <v>No</v>
      </c>
    </row>
    <row r="713" spans="1:6" ht="32" x14ac:dyDescent="0.2">
      <c r="A713" s="8">
        <v>2005</v>
      </c>
      <c r="B713" s="8">
        <v>15930485</v>
      </c>
      <c r="C713" s="9">
        <f>HYPERLINK(_xlfn.CONCAT("https://pubmed.ncbi.nlm.nih.gov/",B713), B713)</f>
        <v>15930485</v>
      </c>
      <c r="D713" s="10" t="s">
        <v>1404</v>
      </c>
      <c r="E713" s="8" t="s">
        <v>887</v>
      </c>
      <c r="F713" s="8" t="str">
        <f>IF(COUNTIF('Healthy (TIAB)'!A1424:A2318, B713) &gt; 0, "Yes", "No")</f>
        <v>No</v>
      </c>
    </row>
    <row r="714" spans="1:6" ht="48" x14ac:dyDescent="0.2">
      <c r="A714" s="8">
        <v>2005</v>
      </c>
      <c r="B714" s="8">
        <v>16231263</v>
      </c>
      <c r="C714" s="9">
        <f>HYPERLINK(_xlfn.CONCAT("https://pubmed.ncbi.nlm.nih.gov/",B714), B714)</f>
        <v>16231263</v>
      </c>
      <c r="D714" s="10" t="s">
        <v>1405</v>
      </c>
      <c r="E714" s="8" t="s">
        <v>893</v>
      </c>
      <c r="F714" s="8" t="str">
        <f>IF(COUNTIF('Healthy (TIAB)'!A1439:A2333, B714) &gt; 0, "Yes", "No")</f>
        <v>No</v>
      </c>
    </row>
    <row r="715" spans="1:6" ht="32" x14ac:dyDescent="0.2">
      <c r="A715" s="8">
        <v>2005</v>
      </c>
      <c r="B715" s="8">
        <v>16136044</v>
      </c>
      <c r="C715" s="9">
        <f>HYPERLINK(_xlfn.CONCAT("https://pubmed.ncbi.nlm.nih.gov/",B715), B715)</f>
        <v>16136044</v>
      </c>
      <c r="D715" s="10" t="s">
        <v>1808</v>
      </c>
      <c r="E715" s="8" t="s">
        <v>897</v>
      </c>
      <c r="F715" s="8" t="str">
        <f>IF(COUNTIF('Healthy (TIAB)'!A1450:A2344, B715) &gt; 0, "Yes", "No")</f>
        <v>No</v>
      </c>
    </row>
    <row r="716" spans="1:6" ht="32" x14ac:dyDescent="0.2">
      <c r="A716" s="8">
        <v>2005</v>
      </c>
      <c r="B716" s="8">
        <v>15781019</v>
      </c>
      <c r="C716" s="9">
        <f>HYPERLINK(_xlfn.CONCAT("https://pubmed.ncbi.nlm.nih.gov/",B716), B716)</f>
        <v>15781019</v>
      </c>
      <c r="D716" s="10" t="s">
        <v>1406</v>
      </c>
      <c r="E716" s="8" t="s">
        <v>845</v>
      </c>
      <c r="F716" s="8" t="str">
        <f>IF(COUNTIF('Healthy (TIAB)'!A1511:A2405, B716) &gt; 0, "Yes", "No")</f>
        <v>No</v>
      </c>
    </row>
    <row r="717" spans="1:6" ht="32" x14ac:dyDescent="0.2">
      <c r="A717" s="8">
        <v>2005</v>
      </c>
      <c r="B717" s="8">
        <v>15983189</v>
      </c>
      <c r="C717" s="9">
        <f>HYPERLINK(_xlfn.CONCAT("https://pubmed.ncbi.nlm.nih.gov/",B717), B717)</f>
        <v>15983189</v>
      </c>
      <c r="D717" s="10" t="s">
        <v>595</v>
      </c>
      <c r="E717" s="8" t="s">
        <v>897</v>
      </c>
      <c r="F717" s="8" t="str">
        <f>IF(COUNTIF('Healthy (TIAB)'!A1550:A2444, B717) &gt; 0, "Yes", "No")</f>
        <v>No</v>
      </c>
    </row>
    <row r="718" spans="1:6" ht="32" x14ac:dyDescent="0.2">
      <c r="A718" s="8">
        <v>2005</v>
      </c>
      <c r="B718" s="8">
        <v>16097442</v>
      </c>
      <c r="C718" s="9">
        <f>HYPERLINK(_xlfn.CONCAT("https://pubmed.ncbi.nlm.nih.gov/",B718), B718)</f>
        <v>16097442</v>
      </c>
      <c r="D718" s="10" t="s">
        <v>1694</v>
      </c>
      <c r="E718" s="8" t="s">
        <v>856</v>
      </c>
      <c r="F718" s="8" t="str">
        <f>IF(COUNTIF('Healthy (TIAB)'!A1595:A2489, B718) &gt; 0, "Yes", "No")</f>
        <v>No</v>
      </c>
    </row>
    <row r="719" spans="1:6" ht="32" x14ac:dyDescent="0.2">
      <c r="A719" s="8">
        <v>2005</v>
      </c>
      <c r="B719" s="8">
        <v>16050054</v>
      </c>
      <c r="C719" s="9">
        <f>HYPERLINK(_xlfn.CONCAT("https://pubmed.ncbi.nlm.nih.gov/",B719), B719)</f>
        <v>16050054</v>
      </c>
      <c r="D719" s="10" t="s">
        <v>1408</v>
      </c>
      <c r="E719" s="8" t="s">
        <v>851</v>
      </c>
      <c r="F719" s="8" t="str">
        <f>IF(COUNTIF('Healthy (TIAB)'!A1638:A2532, B719) &gt; 0, "Yes", "No")</f>
        <v>No</v>
      </c>
    </row>
    <row r="720" spans="1:6" ht="16" x14ac:dyDescent="0.2">
      <c r="A720" s="8">
        <v>2004</v>
      </c>
      <c r="B720" s="8">
        <v>15253884</v>
      </c>
      <c r="C720" s="9">
        <f>HYPERLINK(_xlfn.CONCAT("https://pubmed.ncbi.nlm.nih.gov/",B720), B720)</f>
        <v>15253884</v>
      </c>
      <c r="D720" s="10" t="s">
        <v>1409</v>
      </c>
      <c r="E720" s="8" t="s">
        <v>848</v>
      </c>
      <c r="F720" s="8" t="str">
        <f>IF(COUNTIF('Healthy (TIAB)'!A869:A1763, B720) &gt; 0, "Yes", "No")</f>
        <v>No</v>
      </c>
    </row>
    <row r="721" spans="1:6" ht="32" x14ac:dyDescent="0.2">
      <c r="A721" s="8">
        <v>2004</v>
      </c>
      <c r="B721" s="8">
        <v>15297096</v>
      </c>
      <c r="C721" s="9">
        <f>HYPERLINK(_xlfn.CONCAT("https://pubmed.ncbi.nlm.nih.gov/",B721), B721)</f>
        <v>15297096</v>
      </c>
      <c r="D721" s="10" t="s">
        <v>1626</v>
      </c>
      <c r="E721" s="8" t="s">
        <v>853</v>
      </c>
      <c r="F721" s="8" t="str">
        <f>IF(COUNTIF('Healthy (TIAB)'!A889:A1783, B721) &gt; 0, "Yes", "No")</f>
        <v>No</v>
      </c>
    </row>
    <row r="722" spans="1:6" ht="32" x14ac:dyDescent="0.2">
      <c r="A722" s="8">
        <v>2004</v>
      </c>
      <c r="B722" s="8">
        <v>15452023</v>
      </c>
      <c r="C722" s="9">
        <f>HYPERLINK(_xlfn.CONCAT("https://pubmed.ncbi.nlm.nih.gov/",B722), B722)</f>
        <v>15452023</v>
      </c>
      <c r="D722" s="10" t="s">
        <v>1412</v>
      </c>
      <c r="E722" s="8" t="s">
        <v>1002</v>
      </c>
      <c r="F722" s="8" t="str">
        <f>IF(COUNTIF('Healthy (TIAB)'!A890:A1784, B722) &gt; 0, "Yes", "No")</f>
        <v>No</v>
      </c>
    </row>
    <row r="723" spans="1:6" ht="64" x14ac:dyDescent="0.2">
      <c r="A723" s="8">
        <v>2004</v>
      </c>
      <c r="B723" s="8">
        <v>15113713</v>
      </c>
      <c r="C723" s="9">
        <f>HYPERLINK(_xlfn.CONCAT("https://pubmed.ncbi.nlm.nih.gov/",B723), B723)</f>
        <v>15113713</v>
      </c>
      <c r="D723" s="10" t="s">
        <v>1413</v>
      </c>
      <c r="E723" s="8" t="s">
        <v>897</v>
      </c>
      <c r="F723" s="8" t="str">
        <f>IF(COUNTIF('Healthy (TIAB)'!A894:A1788, B723) &gt; 0, "Yes", "No")</f>
        <v>No</v>
      </c>
    </row>
    <row r="724" spans="1:6" ht="48" x14ac:dyDescent="0.2">
      <c r="A724" s="8">
        <v>2004</v>
      </c>
      <c r="B724" s="8">
        <v>15159226</v>
      </c>
      <c r="C724" s="9">
        <f>HYPERLINK(_xlfn.CONCAT("https://pubmed.ncbi.nlm.nih.gov/",B724), B724)</f>
        <v>15159226</v>
      </c>
      <c r="D724" s="10" t="s">
        <v>1414</v>
      </c>
      <c r="E724" s="8" t="s">
        <v>845</v>
      </c>
      <c r="F724" s="8" t="str">
        <f>IF(COUNTIF('Healthy (TIAB)'!A896:A1790, B724) &gt; 0, "Yes", "No")</f>
        <v>No</v>
      </c>
    </row>
    <row r="725" spans="1:6" ht="32" x14ac:dyDescent="0.2">
      <c r="A725" s="8">
        <v>2004</v>
      </c>
      <c r="B725" s="8">
        <v>15220949</v>
      </c>
      <c r="C725" s="9">
        <f>HYPERLINK(_xlfn.CONCAT("https://pubmed.ncbi.nlm.nih.gov/",B725), B725)</f>
        <v>15220949</v>
      </c>
      <c r="D725" s="10" t="s">
        <v>103</v>
      </c>
      <c r="E725" s="8" t="s">
        <v>845</v>
      </c>
      <c r="F725" s="8" t="str">
        <f>IF(COUNTIF('Healthy (TIAB)'!A897:A1791, B725) &gt; 0, "Yes", "No")</f>
        <v>No</v>
      </c>
    </row>
    <row r="726" spans="1:6" ht="48" x14ac:dyDescent="0.2">
      <c r="A726" s="8">
        <v>2004</v>
      </c>
      <c r="B726" s="8">
        <v>15175795</v>
      </c>
      <c r="C726" s="9">
        <f>HYPERLINK(_xlfn.CONCAT("https://pubmed.ncbi.nlm.nih.gov/",B726), B726)</f>
        <v>15175795</v>
      </c>
      <c r="D726" s="10" t="s">
        <v>1767</v>
      </c>
      <c r="E726" s="8" t="s">
        <v>853</v>
      </c>
      <c r="F726" s="8" t="str">
        <f>IF(COUNTIF('Healthy (TIAB)'!A904:A1798, B726) &gt; 0, "Yes", "No")</f>
        <v>No</v>
      </c>
    </row>
    <row r="727" spans="1:6" ht="48" x14ac:dyDescent="0.2">
      <c r="A727" s="8">
        <v>2004</v>
      </c>
      <c r="B727" s="8">
        <v>15297084</v>
      </c>
      <c r="C727" s="9">
        <f>HYPERLINK(_xlfn.CONCAT("https://pubmed.ncbi.nlm.nih.gov/",B727), B727)</f>
        <v>15297084</v>
      </c>
      <c r="D727" s="10" t="s">
        <v>1636</v>
      </c>
      <c r="E727" s="8" t="s">
        <v>1347</v>
      </c>
      <c r="F727" s="8" t="str">
        <f>IF(COUNTIF('Healthy (TIAB)'!A921:A1815, B727) &gt; 0, "Yes", "No")</f>
        <v>No</v>
      </c>
    </row>
    <row r="728" spans="1:6" ht="32" x14ac:dyDescent="0.2">
      <c r="A728" s="8">
        <v>2004</v>
      </c>
      <c r="B728" s="8">
        <v>15211441</v>
      </c>
      <c r="C728" s="9">
        <f>HYPERLINK(_xlfn.CONCAT("https://pubmed.ncbi.nlm.nih.gov/",B728), B728)</f>
        <v>15211441</v>
      </c>
      <c r="D728" s="10" t="s">
        <v>1415</v>
      </c>
      <c r="E728" s="8" t="s">
        <v>851</v>
      </c>
      <c r="F728" s="8" t="str">
        <f>IF(COUNTIF('Healthy (TIAB)'!A1057:A1951, B728) &gt; 0, "Yes", "No")</f>
        <v>No</v>
      </c>
    </row>
    <row r="729" spans="1:6" ht="32" x14ac:dyDescent="0.2">
      <c r="A729" s="8">
        <v>2004</v>
      </c>
      <c r="B729" s="8">
        <v>15364708</v>
      </c>
      <c r="C729" s="9">
        <f>HYPERLINK(_xlfn.CONCAT("https://pubmed.ncbi.nlm.nih.gov/",B729), B729)</f>
        <v>15364708</v>
      </c>
      <c r="D729" s="10" t="s">
        <v>1416</v>
      </c>
      <c r="E729" s="8" t="s">
        <v>1156</v>
      </c>
      <c r="F729" s="8" t="str">
        <f>IF(COUNTIF('Healthy (TIAB)'!A1069:A1963, B729) &gt; 0, "Yes", "No")</f>
        <v>No</v>
      </c>
    </row>
    <row r="730" spans="1:6" ht="48" x14ac:dyDescent="0.2">
      <c r="A730" s="8">
        <v>2004</v>
      </c>
      <c r="B730" s="8">
        <v>14767877</v>
      </c>
      <c r="C730" s="9">
        <f>HYPERLINK(_xlfn.CONCAT("https://pubmed.ncbi.nlm.nih.gov/",B730), B730)</f>
        <v>14767877</v>
      </c>
      <c r="D730" s="10" t="s">
        <v>629</v>
      </c>
      <c r="E730" s="8" t="s">
        <v>845</v>
      </c>
      <c r="F730" s="8" t="str">
        <f>IF(COUNTIF('Healthy (TIAB)'!A1169:A2063, B730) &gt; 0, "Yes", "No")</f>
        <v>No</v>
      </c>
    </row>
    <row r="731" spans="1:6" ht="48" x14ac:dyDescent="0.2">
      <c r="A731" s="8">
        <v>2004</v>
      </c>
      <c r="B731" s="8">
        <v>15069592</v>
      </c>
      <c r="C731" s="9">
        <f>HYPERLINK(_xlfn.CONCAT("https://pubmed.ncbi.nlm.nih.gov/",B731), B731)</f>
        <v>15069592</v>
      </c>
      <c r="D731" s="10" t="s">
        <v>345</v>
      </c>
      <c r="E731" s="8" t="s">
        <v>893</v>
      </c>
      <c r="F731" s="8" t="str">
        <f>IF(COUNTIF('Healthy (TIAB)'!A1204:A2098, B731) &gt; 0, "Yes", "No")</f>
        <v>No</v>
      </c>
    </row>
    <row r="732" spans="1:6" ht="16" x14ac:dyDescent="0.2">
      <c r="A732" s="8">
        <v>2004</v>
      </c>
      <c r="B732" s="8">
        <v>15375796</v>
      </c>
      <c r="C732" s="9">
        <f>HYPERLINK(_xlfn.CONCAT("https://pubmed.ncbi.nlm.nih.gov/",B732), B732)</f>
        <v>15375796</v>
      </c>
      <c r="D732" s="10" t="s">
        <v>1803</v>
      </c>
      <c r="E732" s="8" t="s">
        <v>1046</v>
      </c>
      <c r="F732" s="8" t="str">
        <f>IF(COUNTIF('Healthy (TIAB)'!A1380:A2274, B732) &gt; 0, "Yes", "No")</f>
        <v>No</v>
      </c>
    </row>
    <row r="733" spans="1:6" ht="48" x14ac:dyDescent="0.2">
      <c r="A733" s="8">
        <v>2004</v>
      </c>
      <c r="B733" s="8">
        <v>15530150</v>
      </c>
      <c r="C733" s="9">
        <f>HYPERLINK(_xlfn.CONCAT("https://pubmed.ncbi.nlm.nih.gov/",B733), B733)</f>
        <v>15530150</v>
      </c>
      <c r="D733" s="10" t="s">
        <v>1726</v>
      </c>
      <c r="E733" s="8" t="s">
        <v>1328</v>
      </c>
      <c r="F733" s="8" t="str">
        <f>IF(COUNTIF('Healthy (TIAB)'!A1386:A2280, B733) &gt; 0, "Yes", "No")</f>
        <v>No</v>
      </c>
    </row>
    <row r="734" spans="1:6" ht="48" x14ac:dyDescent="0.2">
      <c r="A734" s="8">
        <v>2004</v>
      </c>
      <c r="B734" s="8">
        <v>15380900</v>
      </c>
      <c r="C734" s="9">
        <f>HYPERLINK(_xlfn.CONCAT("https://pubmed.ncbi.nlm.nih.gov/",B734), B734)</f>
        <v>15380900</v>
      </c>
      <c r="D734" s="10" t="s">
        <v>631</v>
      </c>
      <c r="E734" s="8" t="s">
        <v>845</v>
      </c>
      <c r="F734" s="8" t="str">
        <f>IF(COUNTIF('Healthy (TIAB)'!A1392:A2286, B734) &gt; 0, "Yes", "No")</f>
        <v>No</v>
      </c>
    </row>
    <row r="735" spans="1:6" ht="32" x14ac:dyDescent="0.2">
      <c r="A735" s="8">
        <v>2004</v>
      </c>
      <c r="B735" s="8">
        <v>15165614</v>
      </c>
      <c r="C735" s="9">
        <f>HYPERLINK(_xlfn.CONCAT("https://pubmed.ncbi.nlm.nih.gov/",B735), B735)</f>
        <v>15165614</v>
      </c>
      <c r="D735" s="10" t="s">
        <v>1417</v>
      </c>
      <c r="E735" s="8" t="s">
        <v>1418</v>
      </c>
      <c r="F735" s="8" t="str">
        <f>IF(COUNTIF('Healthy (TIAB)'!A1417:A2311, B735) &gt; 0, "Yes", "No")</f>
        <v>No</v>
      </c>
    </row>
    <row r="736" spans="1:6" ht="48" x14ac:dyDescent="0.2">
      <c r="A736" s="8">
        <v>2004</v>
      </c>
      <c r="B736" s="8">
        <v>14767865</v>
      </c>
      <c r="C736" s="9">
        <f>HYPERLINK(_xlfn.CONCAT("https://pubmed.ncbi.nlm.nih.gov/",B736), B736)</f>
        <v>14767865</v>
      </c>
      <c r="D736" s="10" t="s">
        <v>1419</v>
      </c>
      <c r="E736" s="8" t="s">
        <v>851</v>
      </c>
      <c r="F736" s="8" t="str">
        <f>IF(COUNTIF('Healthy (TIAB)'!A1421:A2315, B736) &gt; 0, "Yes", "No")</f>
        <v>No</v>
      </c>
    </row>
    <row r="737" spans="1:6" ht="32" x14ac:dyDescent="0.2">
      <c r="A737" s="8">
        <v>2004</v>
      </c>
      <c r="B737" s="8">
        <v>15217806</v>
      </c>
      <c r="C737" s="9">
        <f>HYPERLINK(_xlfn.CONCAT("https://pubmed.ncbi.nlm.nih.gov/",B737), B737)</f>
        <v>15217806</v>
      </c>
      <c r="D737" s="10" t="s">
        <v>232</v>
      </c>
      <c r="E737" s="8" t="s">
        <v>899</v>
      </c>
      <c r="F737" s="8" t="str">
        <f>IF(COUNTIF('Healthy (TIAB)'!A1422:A2316, B737) &gt; 0, "Yes", "No")</f>
        <v>No</v>
      </c>
    </row>
    <row r="738" spans="1:6" ht="32" x14ac:dyDescent="0.2">
      <c r="A738" s="8">
        <v>2004</v>
      </c>
      <c r="B738" s="8">
        <v>15656713</v>
      </c>
      <c r="C738" s="9">
        <f>HYPERLINK(_xlfn.CONCAT("https://pubmed.ncbi.nlm.nih.gov/",B738), B738)</f>
        <v>15656713</v>
      </c>
      <c r="D738" s="10" t="s">
        <v>104</v>
      </c>
      <c r="E738" s="8" t="s">
        <v>885</v>
      </c>
      <c r="F738" s="8" t="str">
        <f>IF(COUNTIF('Healthy (TIAB)'!A1512:A2406, B738) &gt; 0, "Yes", "No")</f>
        <v>No</v>
      </c>
    </row>
    <row r="739" spans="1:6" ht="32" x14ac:dyDescent="0.2">
      <c r="A739" s="8">
        <v>2004</v>
      </c>
      <c r="B739" s="8">
        <v>15462115</v>
      </c>
      <c r="C739" s="9">
        <f>HYPERLINK(_xlfn.CONCAT("https://pubmed.ncbi.nlm.nih.gov/",B739), B739)</f>
        <v>15462115</v>
      </c>
      <c r="D739" s="10" t="s">
        <v>1831</v>
      </c>
      <c r="E739" s="8" t="s">
        <v>1156</v>
      </c>
      <c r="F739" s="8" t="str">
        <f>IF(COUNTIF('Healthy (TIAB)'!A1604:A2498, B739) &gt; 0, "Yes", "No")</f>
        <v>No</v>
      </c>
    </row>
    <row r="740" spans="1:6" ht="32" x14ac:dyDescent="0.2">
      <c r="A740" s="8">
        <v>2003</v>
      </c>
      <c r="B740" s="8">
        <v>12963609</v>
      </c>
      <c r="C740" s="9">
        <f>HYPERLINK(_xlfn.CONCAT("https://pubmed.ncbi.nlm.nih.gov/",B740), B740)</f>
        <v>12963609</v>
      </c>
      <c r="D740" s="10" t="s">
        <v>1421</v>
      </c>
      <c r="E740" s="8" t="s">
        <v>1156</v>
      </c>
      <c r="F740" s="8" t="str">
        <f>IF(COUNTIF('Healthy (TIAB)'!A741:A1635, B740) &gt; 0, "Yes", "No")</f>
        <v>No</v>
      </c>
    </row>
    <row r="741" spans="1:6" ht="48" x14ac:dyDescent="0.2">
      <c r="A741" s="8">
        <v>2003</v>
      </c>
      <c r="B741" s="8">
        <v>12540386</v>
      </c>
      <c r="C741" s="9">
        <f>HYPERLINK(_xlfn.CONCAT("https://pubmed.ncbi.nlm.nih.gov/",B741), B741)</f>
        <v>12540386</v>
      </c>
      <c r="D741" s="10" t="s">
        <v>1633</v>
      </c>
      <c r="E741" s="8" t="s">
        <v>887</v>
      </c>
      <c r="F741" s="8" t="str">
        <f>IF(COUNTIF('Healthy (TIAB)'!A918:A1812, B741) &gt; 0, "Yes", "No")</f>
        <v>No</v>
      </c>
    </row>
    <row r="742" spans="1:6" ht="48" x14ac:dyDescent="0.2">
      <c r="A742" s="8">
        <v>2003</v>
      </c>
      <c r="B742" s="8">
        <v>14624050</v>
      </c>
      <c r="C742" s="9">
        <f>HYPERLINK(_xlfn.CONCAT("https://pubmed.ncbi.nlm.nih.gov/",B742), B742)</f>
        <v>14624050</v>
      </c>
      <c r="D742" s="10" t="s">
        <v>1635</v>
      </c>
      <c r="E742" s="8" t="s">
        <v>848</v>
      </c>
      <c r="F742" s="8" t="str">
        <f>IF(COUNTIF('Healthy (TIAB)'!A920:A1814, B742) &gt; 0, "Yes", "No")</f>
        <v>No</v>
      </c>
    </row>
    <row r="743" spans="1:6" ht="48" x14ac:dyDescent="0.2">
      <c r="A743" s="8">
        <v>2003</v>
      </c>
      <c r="B743" s="8">
        <v>12847992</v>
      </c>
      <c r="C743" s="9">
        <f>HYPERLINK(_xlfn.CONCAT("https://pubmed.ncbi.nlm.nih.gov/",B743), B743)</f>
        <v>12847992</v>
      </c>
      <c r="D743" s="10" t="s">
        <v>1422</v>
      </c>
      <c r="E743" s="8" t="s">
        <v>1025</v>
      </c>
      <c r="F743" s="8" t="str">
        <f>IF(COUNTIF('Healthy (TIAB)'!A977:A1871, B743) &gt; 0, "Yes", "No")</f>
        <v>No</v>
      </c>
    </row>
    <row r="744" spans="1:6" ht="32" x14ac:dyDescent="0.2">
      <c r="A744" s="8">
        <v>2003</v>
      </c>
      <c r="B744" s="8">
        <v>12792664</v>
      </c>
      <c r="C744" s="9">
        <f>HYPERLINK(_xlfn.CONCAT("https://pubmed.ncbi.nlm.nih.gov/",B744), B744)</f>
        <v>12792664</v>
      </c>
      <c r="D744" s="10" t="s">
        <v>1645</v>
      </c>
      <c r="E744" s="8" t="s">
        <v>848</v>
      </c>
      <c r="F744" s="8" t="str">
        <f>IF(COUNTIF('Healthy (TIAB)'!A987:A1881, B744) &gt; 0, "Yes", "No")</f>
        <v>No</v>
      </c>
    </row>
    <row r="745" spans="1:6" ht="32" x14ac:dyDescent="0.2">
      <c r="A745" s="8">
        <v>2003</v>
      </c>
      <c r="B745" s="8">
        <v>12583947</v>
      </c>
      <c r="C745" s="9">
        <f>HYPERLINK(_xlfn.CONCAT("https://pubmed.ncbi.nlm.nih.gov/",B745), B745)</f>
        <v>12583947</v>
      </c>
      <c r="D745" s="10" t="s">
        <v>1781</v>
      </c>
      <c r="E745" s="8" t="s">
        <v>1366</v>
      </c>
      <c r="F745" s="8" t="str">
        <f>IF(COUNTIF('Healthy (TIAB)'!A1012:A1906, B745) &gt; 0, "Yes", "No")</f>
        <v>No</v>
      </c>
    </row>
    <row r="746" spans="1:6" ht="48" x14ac:dyDescent="0.2">
      <c r="A746" s="8">
        <v>2003</v>
      </c>
      <c r="B746" s="8">
        <v>12663273</v>
      </c>
      <c r="C746" s="9">
        <f>HYPERLINK(_xlfn.CONCAT("https://pubmed.ncbi.nlm.nih.gov/",B746), B746)</f>
        <v>12663273</v>
      </c>
      <c r="D746" s="10" t="s">
        <v>1423</v>
      </c>
      <c r="E746" s="8" t="s">
        <v>853</v>
      </c>
      <c r="F746" s="8" t="str">
        <f>IF(COUNTIF('Healthy (TIAB)'!A1063:A1957, B746) &gt; 0, "Yes", "No")</f>
        <v>No</v>
      </c>
    </row>
    <row r="747" spans="1:6" ht="32" x14ac:dyDescent="0.2">
      <c r="A747" s="8">
        <v>2003</v>
      </c>
      <c r="B747" s="8">
        <v>12499320</v>
      </c>
      <c r="C747" s="9">
        <f>HYPERLINK(_xlfn.CONCAT("https://pubmed.ncbi.nlm.nih.gov/",B747), B747)</f>
        <v>12499320</v>
      </c>
      <c r="D747" s="10" t="s">
        <v>96</v>
      </c>
      <c r="E747" s="8" t="s">
        <v>897</v>
      </c>
      <c r="F747" s="8" t="str">
        <f>IF(COUNTIF('Healthy (TIAB)'!A1070:A1964, B747) &gt; 0, "Yes", "No")</f>
        <v>No</v>
      </c>
    </row>
    <row r="748" spans="1:6" ht="32" x14ac:dyDescent="0.2">
      <c r="A748" s="8">
        <v>2003</v>
      </c>
      <c r="B748" s="8">
        <v>12518167</v>
      </c>
      <c r="C748" s="9">
        <f>HYPERLINK(_xlfn.CONCAT("https://pubmed.ncbi.nlm.nih.gov/",B748), B748)</f>
        <v>12518167</v>
      </c>
      <c r="D748" s="10" t="s">
        <v>1424</v>
      </c>
      <c r="E748" s="8" t="s">
        <v>851</v>
      </c>
      <c r="F748" s="8" t="str">
        <f>IF(COUNTIF('Healthy (TIAB)'!A1161:A2055, B748) &gt; 0, "Yes", "No")</f>
        <v>No</v>
      </c>
    </row>
    <row r="749" spans="1:6" ht="32" x14ac:dyDescent="0.2">
      <c r="A749" s="8">
        <v>2003</v>
      </c>
      <c r="B749" s="8">
        <v>12618280</v>
      </c>
      <c r="C749" s="9">
        <f>HYPERLINK(_xlfn.CONCAT("https://pubmed.ncbi.nlm.nih.gov/",B749), B749)</f>
        <v>12618280</v>
      </c>
      <c r="D749" s="10" t="s">
        <v>98</v>
      </c>
      <c r="E749" s="8" t="s">
        <v>856</v>
      </c>
      <c r="F749" s="8" t="str">
        <f>IF(COUNTIF('Healthy (TIAB)'!A1191:A2085, B749) &gt; 0, "Yes", "No")</f>
        <v>No</v>
      </c>
    </row>
    <row r="750" spans="1:6" ht="32" x14ac:dyDescent="0.2">
      <c r="A750" s="8">
        <v>2003</v>
      </c>
      <c r="B750" s="8">
        <v>14505813</v>
      </c>
      <c r="C750" s="9">
        <f>HYPERLINK(_xlfn.CONCAT("https://pubmed.ncbi.nlm.nih.gov/",B750), B750)</f>
        <v>14505813</v>
      </c>
      <c r="D750" s="10" t="s">
        <v>101</v>
      </c>
      <c r="E750" s="8" t="s">
        <v>1242</v>
      </c>
      <c r="F750" s="8" t="str">
        <f>IF(COUNTIF('Healthy (TIAB)'!A1384:A2278, B750) &gt; 0, "Yes", "No")</f>
        <v>No</v>
      </c>
    </row>
    <row r="751" spans="1:6" ht="32" x14ac:dyDescent="0.2">
      <c r="A751" s="8">
        <v>2003</v>
      </c>
      <c r="B751" s="8">
        <v>12800105</v>
      </c>
      <c r="C751" s="9">
        <f>HYPERLINK(_xlfn.CONCAT("https://pubmed.ncbi.nlm.nih.gov/",B751), B751)</f>
        <v>12800105</v>
      </c>
      <c r="D751" s="10" t="s">
        <v>1425</v>
      </c>
      <c r="E751" s="8" t="s">
        <v>897</v>
      </c>
      <c r="F751" s="8" t="str">
        <f>IF(COUNTIF('Healthy (TIAB)'!A1387:A2281, B751) &gt; 0, "Yes", "No")</f>
        <v>No</v>
      </c>
    </row>
    <row r="752" spans="1:6" ht="32" x14ac:dyDescent="0.2">
      <c r="A752" s="8">
        <v>2003</v>
      </c>
      <c r="B752" s="8">
        <v>12925037</v>
      </c>
      <c r="C752" s="9">
        <f>HYPERLINK(_xlfn.CONCAT("https://pubmed.ncbi.nlm.nih.gov/",B752), B752)</f>
        <v>12925037</v>
      </c>
      <c r="D752" s="10" t="s">
        <v>1426</v>
      </c>
      <c r="E752" s="8" t="s">
        <v>1242</v>
      </c>
      <c r="F752" s="8" t="str">
        <f>IF(COUNTIF('Healthy (TIAB)'!A1410:A2304, B752) &gt; 0, "Yes", "No")</f>
        <v>No</v>
      </c>
    </row>
    <row r="753" spans="1:6" ht="32" x14ac:dyDescent="0.2">
      <c r="A753" s="8">
        <v>2003</v>
      </c>
      <c r="B753" s="8">
        <v>12549599</v>
      </c>
      <c r="C753" s="9">
        <f>HYPERLINK(_xlfn.CONCAT("https://pubmed.ncbi.nlm.nih.gov/",B753), B753)</f>
        <v>12549599</v>
      </c>
      <c r="D753" s="10" t="s">
        <v>1805</v>
      </c>
      <c r="E753" s="8" t="s">
        <v>1016</v>
      </c>
      <c r="F753" s="8" t="str">
        <f>IF(COUNTIF('Healthy (TIAB)'!A1413:A2307, B753) &gt; 0, "Yes", "No")</f>
        <v>No</v>
      </c>
    </row>
    <row r="754" spans="1:6" ht="32" x14ac:dyDescent="0.2">
      <c r="A754" s="8">
        <v>2003</v>
      </c>
      <c r="B754" s="8">
        <v>14639803</v>
      </c>
      <c r="C754" s="9">
        <f>HYPERLINK(_xlfn.CONCAT("https://pubmed.ncbi.nlm.nih.gov/",B754), B754)</f>
        <v>14639803</v>
      </c>
      <c r="D754" s="10" t="s">
        <v>1427</v>
      </c>
      <c r="E754" s="8" t="s">
        <v>1428</v>
      </c>
      <c r="F754" s="8" t="str">
        <f>IF(COUNTIF('Healthy (TIAB)'!A1414:A2308, B754) &gt; 0, "Yes", "No")</f>
        <v>No</v>
      </c>
    </row>
    <row r="755" spans="1:6" ht="32" x14ac:dyDescent="0.2">
      <c r="A755" s="8">
        <v>2003</v>
      </c>
      <c r="B755" s="8">
        <v>14639800</v>
      </c>
      <c r="C755" s="9">
        <f>HYPERLINK(_xlfn.CONCAT("https://pubmed.ncbi.nlm.nih.gov/",B755), B755)</f>
        <v>14639800</v>
      </c>
      <c r="D755" s="10" t="s">
        <v>1429</v>
      </c>
      <c r="E755" s="8" t="s">
        <v>887</v>
      </c>
      <c r="F755" s="8" t="str">
        <f>IF(COUNTIF('Healthy (TIAB)'!A1546:A2440, B755) &gt; 0, "Yes", "No")</f>
        <v>No</v>
      </c>
    </row>
    <row r="756" spans="1:6" ht="48" x14ac:dyDescent="0.2">
      <c r="A756" s="8">
        <v>2003</v>
      </c>
      <c r="B756" s="8">
        <v>12477770</v>
      </c>
      <c r="C756" s="9">
        <f>HYPERLINK(_xlfn.CONCAT("https://pubmed.ncbi.nlm.nih.gov/",B756), B756)</f>
        <v>12477770</v>
      </c>
      <c r="D756" s="10" t="s">
        <v>1430</v>
      </c>
      <c r="E756" s="8" t="s">
        <v>1046</v>
      </c>
      <c r="F756" s="8" t="str">
        <f>IF(COUNTIF('Healthy (TIAB)'!A1556:A2450, B756) &gt; 0, "Yes", "No")</f>
        <v>No</v>
      </c>
    </row>
    <row r="757" spans="1:6" ht="32" x14ac:dyDescent="0.2">
      <c r="A757" s="8">
        <v>2003</v>
      </c>
      <c r="B757" s="8">
        <v>12654171</v>
      </c>
      <c r="C757" s="9">
        <f>HYPERLINK(_xlfn.CONCAT("https://pubmed.ncbi.nlm.nih.gov/",B757), B757)</f>
        <v>12654171</v>
      </c>
      <c r="D757" s="10" t="s">
        <v>638</v>
      </c>
      <c r="E757" s="8" t="s">
        <v>1366</v>
      </c>
      <c r="F757" s="8" t="str">
        <f>IF(COUNTIF('Healthy (TIAB)'!A1577:A2471, B757) &gt; 0, "Yes", "No")</f>
        <v>No</v>
      </c>
    </row>
    <row r="758" spans="1:6" ht="32" x14ac:dyDescent="0.2">
      <c r="A758" s="8">
        <v>2002</v>
      </c>
      <c r="B758" s="8">
        <v>12127385</v>
      </c>
      <c r="C758" s="9">
        <f>HYPERLINK(_xlfn.CONCAT("https://pubmed.ncbi.nlm.nih.gov/",B758), B758)</f>
        <v>12127385</v>
      </c>
      <c r="D758" s="10" t="s">
        <v>1431</v>
      </c>
      <c r="E758" s="8" t="s">
        <v>1265</v>
      </c>
      <c r="F758" s="8" t="str">
        <f>IF(COUNTIF('Healthy (TIAB)'!A698:A1592, B758) &gt; 0, "Yes", "No")</f>
        <v>No</v>
      </c>
    </row>
    <row r="759" spans="1:6" ht="32" x14ac:dyDescent="0.2">
      <c r="A759" s="8">
        <v>2002</v>
      </c>
      <c r="B759" s="8">
        <v>12530551</v>
      </c>
      <c r="C759" s="9">
        <f>HYPERLINK(_xlfn.CONCAT("https://pubmed.ncbi.nlm.nih.gov/",B759), B759)</f>
        <v>12530551</v>
      </c>
      <c r="D759" s="10" t="s">
        <v>1740</v>
      </c>
      <c r="E759" s="8" t="s">
        <v>891</v>
      </c>
      <c r="F759" s="8" t="str">
        <f>IF(COUNTIF('Healthy (TIAB)'!A700:A1594, B759) &gt; 0, "Yes", "No")</f>
        <v>No</v>
      </c>
    </row>
    <row r="760" spans="1:6" ht="32" x14ac:dyDescent="0.2">
      <c r="A760" s="8">
        <v>2002</v>
      </c>
      <c r="B760" s="8">
        <v>11752036</v>
      </c>
      <c r="C760" s="9">
        <f>HYPERLINK(_xlfn.CONCAT("https://pubmed.ncbi.nlm.nih.gov/",B760), B760)</f>
        <v>11752036</v>
      </c>
      <c r="D760" s="10" t="s">
        <v>1749</v>
      </c>
      <c r="E760" s="8" t="s">
        <v>848</v>
      </c>
      <c r="F760" s="8" t="str">
        <f>IF(COUNTIF('Healthy (TIAB)'!A743:A1637, B760) &gt; 0, "Yes", "No")</f>
        <v>No</v>
      </c>
    </row>
    <row r="761" spans="1:6" ht="32" x14ac:dyDescent="0.2">
      <c r="A761" s="8">
        <v>2002</v>
      </c>
      <c r="B761" s="8">
        <v>12351465</v>
      </c>
      <c r="C761" s="9">
        <f>HYPERLINK(_xlfn.CONCAT("https://pubmed.ncbi.nlm.nih.gov/",B761), B761)</f>
        <v>12351465</v>
      </c>
      <c r="D761" s="10" t="s">
        <v>95</v>
      </c>
      <c r="E761" s="8" t="s">
        <v>851</v>
      </c>
      <c r="F761" s="8" t="str">
        <f>IF(COUNTIF('Healthy (TIAB)'!A923:A1817, B761) &gt; 0, "Yes", "No")</f>
        <v>No</v>
      </c>
    </row>
    <row r="762" spans="1:6" ht="32" x14ac:dyDescent="0.2">
      <c r="A762" s="8">
        <v>2002</v>
      </c>
      <c r="B762" s="8">
        <v>12162948</v>
      </c>
      <c r="C762" s="9">
        <f>HYPERLINK(_xlfn.CONCAT("https://pubmed.ncbi.nlm.nih.gov/",B762), B762)</f>
        <v>12162948</v>
      </c>
      <c r="D762" s="10" t="s">
        <v>1432</v>
      </c>
      <c r="E762" s="8" t="s">
        <v>899</v>
      </c>
      <c r="F762" s="8" t="str">
        <f>IF(COUNTIF('Healthy (TIAB)'!A926:A1820, B762) &gt; 0, "Yes", "No")</f>
        <v>No</v>
      </c>
    </row>
    <row r="763" spans="1:6" ht="32" x14ac:dyDescent="0.2">
      <c r="A763" s="8">
        <v>2002</v>
      </c>
      <c r="B763" s="8">
        <v>12075272</v>
      </c>
      <c r="C763" s="9">
        <f>HYPERLINK(_xlfn.CONCAT("https://pubmed.ncbi.nlm.nih.gov/",B763), B763)</f>
        <v>12075272</v>
      </c>
      <c r="D763" s="10" t="s">
        <v>1769</v>
      </c>
      <c r="E763" s="8" t="s">
        <v>1707</v>
      </c>
      <c r="F763" s="8" t="str">
        <f>IF(COUNTIF('Healthy (TIAB)'!A927:A1821, B763) &gt; 0, "Yes", "No")</f>
        <v>No</v>
      </c>
    </row>
    <row r="764" spans="1:6" ht="48" x14ac:dyDescent="0.2">
      <c r="A764" s="8">
        <v>2002</v>
      </c>
      <c r="B764" s="8">
        <v>12399272</v>
      </c>
      <c r="C764" s="9">
        <f>HYPERLINK(_xlfn.CONCAT("https://pubmed.ncbi.nlm.nih.gov/",B764), B764)</f>
        <v>12399272</v>
      </c>
      <c r="D764" s="10" t="s">
        <v>1433</v>
      </c>
      <c r="E764" s="8" t="s">
        <v>1434</v>
      </c>
      <c r="F764" s="8" t="str">
        <f>IF(COUNTIF('Healthy (TIAB)'!A929:A1823, B764) &gt; 0, "Yes", "No")</f>
        <v>No</v>
      </c>
    </row>
    <row r="765" spans="1:6" ht="32" x14ac:dyDescent="0.2">
      <c r="A765" s="8">
        <v>2002</v>
      </c>
      <c r="B765" s="8">
        <v>12062374</v>
      </c>
      <c r="C765" s="9">
        <f>HYPERLINK(_xlfn.CONCAT("https://pubmed.ncbi.nlm.nih.gov/",B765), B765)</f>
        <v>12062374</v>
      </c>
      <c r="D765" s="10" t="s">
        <v>1435</v>
      </c>
      <c r="E765" s="8" t="s">
        <v>1294</v>
      </c>
      <c r="F765" s="8" t="str">
        <f>IF(COUNTIF('Healthy (TIAB)'!A931:A1825, B765) &gt; 0, "Yes", "No")</f>
        <v>No</v>
      </c>
    </row>
    <row r="766" spans="1:6" ht="32" x14ac:dyDescent="0.2">
      <c r="A766" s="8">
        <v>2002</v>
      </c>
      <c r="B766" s="8">
        <v>12031825</v>
      </c>
      <c r="C766" s="9">
        <f>HYPERLINK(_xlfn.CONCAT("https://pubmed.ncbi.nlm.nih.gov/",B766), B766)</f>
        <v>12031825</v>
      </c>
      <c r="D766" s="10" t="s">
        <v>534</v>
      </c>
      <c r="E766" s="8" t="s">
        <v>897</v>
      </c>
      <c r="F766" s="8" t="str">
        <f>IF(COUNTIF('Healthy (TIAB)'!A940:A1834, B766) &gt; 0, "Yes", "No")</f>
        <v>No</v>
      </c>
    </row>
    <row r="767" spans="1:6" ht="32" x14ac:dyDescent="0.2">
      <c r="A767" s="8">
        <v>2002</v>
      </c>
      <c r="B767" s="8">
        <v>12059988</v>
      </c>
      <c r="C767" s="9">
        <f>HYPERLINK(_xlfn.CONCAT("https://pubmed.ncbi.nlm.nih.gov/",B767), B767)</f>
        <v>12059988</v>
      </c>
      <c r="D767" s="10" t="s">
        <v>1436</v>
      </c>
      <c r="E767" s="8" t="s">
        <v>887</v>
      </c>
      <c r="F767" s="8" t="str">
        <f>IF(COUNTIF('Healthy (TIAB)'!A1111:A2005, B767) &gt; 0, "Yes", "No")</f>
        <v>No</v>
      </c>
    </row>
    <row r="768" spans="1:6" ht="32" x14ac:dyDescent="0.2">
      <c r="A768" s="8">
        <v>2002</v>
      </c>
      <c r="B768" s="8">
        <v>12081840</v>
      </c>
      <c r="C768" s="9">
        <f>HYPERLINK(_xlfn.CONCAT("https://pubmed.ncbi.nlm.nih.gov/",B768), B768)</f>
        <v>12081840</v>
      </c>
      <c r="D768" s="10" t="s">
        <v>535</v>
      </c>
      <c r="E768" s="8" t="s">
        <v>1002</v>
      </c>
      <c r="F768" s="8" t="str">
        <f>IF(COUNTIF('Healthy (TIAB)'!A1313:A2207, B768) &gt; 0, "Yes", "No")</f>
        <v>No</v>
      </c>
    </row>
    <row r="769" spans="1:6" ht="32" x14ac:dyDescent="0.2">
      <c r="A769" s="8">
        <v>2002</v>
      </c>
      <c r="B769" s="8">
        <v>12145002</v>
      </c>
      <c r="C769" s="9">
        <f>HYPERLINK(_xlfn.CONCAT("https://pubmed.ncbi.nlm.nih.gov/",B769), B769)</f>
        <v>12145002</v>
      </c>
      <c r="D769" s="10" t="s">
        <v>1437</v>
      </c>
      <c r="E769" s="8" t="s">
        <v>1046</v>
      </c>
      <c r="F769" s="8" t="str">
        <f>IF(COUNTIF('Healthy (TIAB)'!A1322:A2216, B769) &gt; 0, "Yes", "No")</f>
        <v>No</v>
      </c>
    </row>
    <row r="770" spans="1:6" ht="32" x14ac:dyDescent="0.2">
      <c r="A770" s="8">
        <v>2002</v>
      </c>
      <c r="B770" s="8">
        <v>12484504</v>
      </c>
      <c r="C770" s="9">
        <f>HYPERLINK(_xlfn.CONCAT("https://pubmed.ncbi.nlm.nih.gov/",B770), B770)</f>
        <v>12484504</v>
      </c>
      <c r="D770" s="10" t="s">
        <v>1679</v>
      </c>
      <c r="E770" s="8" t="s">
        <v>856</v>
      </c>
      <c r="F770" s="8" t="str">
        <f>IF(COUNTIF('Healthy (TIAB)'!A1359:A2253, B770) &gt; 0, "Yes", "No")</f>
        <v>No</v>
      </c>
    </row>
    <row r="771" spans="1:6" ht="32" x14ac:dyDescent="0.2">
      <c r="A771" s="8">
        <v>2002</v>
      </c>
      <c r="B771" s="8">
        <v>12010583</v>
      </c>
      <c r="C771" s="9">
        <f>HYPERLINK(_xlfn.CONCAT("https://pubmed.ncbi.nlm.nih.gov/",B771), B771)</f>
        <v>12010583</v>
      </c>
      <c r="D771" s="10" t="s">
        <v>1438</v>
      </c>
      <c r="E771" s="8" t="s">
        <v>845</v>
      </c>
      <c r="F771" s="8" t="str">
        <f>IF(COUNTIF('Healthy (TIAB)'!A1391:A2285, B771) &gt; 0, "Yes", "No")</f>
        <v>No</v>
      </c>
    </row>
    <row r="772" spans="1:6" ht="32" x14ac:dyDescent="0.2">
      <c r="A772" s="8">
        <v>2002</v>
      </c>
      <c r="B772" s="8">
        <v>11864853</v>
      </c>
      <c r="C772" s="9">
        <f>HYPERLINK(_xlfn.CONCAT("https://pubmed.ncbi.nlm.nih.gov/",B772), B772)</f>
        <v>11864853</v>
      </c>
      <c r="D772" s="10" t="s">
        <v>1439</v>
      </c>
      <c r="E772" s="8" t="s">
        <v>1242</v>
      </c>
      <c r="F772" s="8" t="str">
        <f>IF(COUNTIF('Healthy (TIAB)'!A1398:A2292, B772) &gt; 0, "Yes", "No")</f>
        <v>No</v>
      </c>
    </row>
    <row r="773" spans="1:6" ht="32" x14ac:dyDescent="0.2">
      <c r="A773" s="8">
        <v>2002</v>
      </c>
      <c r="B773" s="8">
        <v>12449445</v>
      </c>
      <c r="C773" s="9">
        <f>HYPERLINK(_xlfn.CONCAT("https://pubmed.ncbi.nlm.nih.gov/",B773), B773)</f>
        <v>12449445</v>
      </c>
      <c r="D773" s="10" t="s">
        <v>1440</v>
      </c>
      <c r="E773" s="8" t="s">
        <v>856</v>
      </c>
      <c r="F773" s="8" t="str">
        <f>IF(COUNTIF('Healthy (TIAB)'!A1412:A2306, B773) &gt; 0, "Yes", "No")</f>
        <v>No</v>
      </c>
    </row>
    <row r="774" spans="1:6" ht="32" x14ac:dyDescent="0.2">
      <c r="A774" s="8">
        <v>2002</v>
      </c>
      <c r="B774" s="8">
        <v>11884017</v>
      </c>
      <c r="C774" s="9">
        <f>HYPERLINK(_xlfn.CONCAT("https://pubmed.ncbi.nlm.nih.gov/",B774), B774)</f>
        <v>11884017</v>
      </c>
      <c r="D774" s="10" t="s">
        <v>1441</v>
      </c>
      <c r="E774" s="8" t="s">
        <v>845</v>
      </c>
      <c r="F774" s="8" t="str">
        <f>IF(COUNTIF('Healthy (TIAB)'!A1567:A2461, B774) &gt; 0, "Yes", "No")</f>
        <v>No</v>
      </c>
    </row>
    <row r="775" spans="1:6" ht="32" x14ac:dyDescent="0.2">
      <c r="A775" s="8">
        <v>2002</v>
      </c>
      <c r="B775" s="8">
        <v>12005454</v>
      </c>
      <c r="C775" s="9">
        <f>HYPERLINK(_xlfn.CONCAT("https://pubmed.ncbi.nlm.nih.gov/",B775), B775)</f>
        <v>12005454</v>
      </c>
      <c r="D775" s="10" t="s">
        <v>1836</v>
      </c>
      <c r="E775" s="8" t="s">
        <v>1866</v>
      </c>
      <c r="F775" s="8" t="str">
        <f>IF(COUNTIF('Healthy (TIAB)'!A1621:A2515, B775) &gt; 0, "Yes", "No")</f>
        <v>No</v>
      </c>
    </row>
    <row r="776" spans="1:6" ht="32" x14ac:dyDescent="0.2">
      <c r="A776" s="8">
        <v>2002</v>
      </c>
      <c r="B776" s="8">
        <v>11981081</v>
      </c>
      <c r="C776" s="9">
        <f>HYPERLINK(_xlfn.CONCAT("https://pubmed.ncbi.nlm.nih.gov/",B776), B776)</f>
        <v>11981081</v>
      </c>
      <c r="D776" s="10" t="s">
        <v>1845</v>
      </c>
      <c r="E776" s="8" t="s">
        <v>891</v>
      </c>
      <c r="F776" s="8" t="str">
        <f>IF(COUNTIF('Healthy (TIAB)'!A1648:A2542, B776) &gt; 0, "Yes", "No")</f>
        <v>No</v>
      </c>
    </row>
    <row r="777" spans="1:6" ht="32" x14ac:dyDescent="0.2">
      <c r="A777" s="8">
        <v>2002</v>
      </c>
      <c r="B777" s="8">
        <v>11755456</v>
      </c>
      <c r="C777" s="9">
        <f>HYPERLINK(_xlfn.CONCAT("https://pubmed.ncbi.nlm.nih.gov/",B777), B777)</f>
        <v>11755456</v>
      </c>
      <c r="D777" s="10" t="s">
        <v>1851</v>
      </c>
      <c r="E777" s="8" t="s">
        <v>845</v>
      </c>
      <c r="F777" s="8" t="str">
        <f>IF(COUNTIF('Healthy (TIAB)'!A1660:A2554, B777) &gt; 0, "Yes", "No")</f>
        <v>No</v>
      </c>
    </row>
    <row r="778" spans="1:6" ht="32" x14ac:dyDescent="0.2">
      <c r="A778" s="8">
        <v>2001</v>
      </c>
      <c r="B778" s="8">
        <v>11593093</v>
      </c>
      <c r="C778" s="9">
        <f>HYPERLINK(_xlfn.CONCAT("https://pubmed.ncbi.nlm.nih.gov/",B778), B778)</f>
        <v>11593093</v>
      </c>
      <c r="D778" s="10" t="s">
        <v>1442</v>
      </c>
      <c r="E778" s="8" t="s">
        <v>1302</v>
      </c>
      <c r="F778" s="8" t="str">
        <f>IF(COUNTIF('Healthy (TIAB)'!A933:A1827, B778) &gt; 0, "Yes", "No")</f>
        <v>No</v>
      </c>
    </row>
    <row r="779" spans="1:6" ht="48" x14ac:dyDescent="0.2">
      <c r="A779" s="8">
        <v>2001</v>
      </c>
      <c r="B779" s="8">
        <v>11303007</v>
      </c>
      <c r="C779" s="9">
        <f>HYPERLINK(_xlfn.CONCAT("https://pubmed.ncbi.nlm.nih.gov/",B779), B779)</f>
        <v>11303007</v>
      </c>
      <c r="D779" s="10" t="s">
        <v>1443</v>
      </c>
      <c r="E779" s="8" t="s">
        <v>951</v>
      </c>
      <c r="F779" s="8" t="str">
        <f>IF(COUNTIF('Healthy (TIAB)'!A947:A1841, B779) &gt; 0, "Yes", "No")</f>
        <v>No</v>
      </c>
    </row>
    <row r="780" spans="1:6" ht="32" x14ac:dyDescent="0.2">
      <c r="A780" s="8">
        <v>2001</v>
      </c>
      <c r="B780" s="8">
        <v>11207085</v>
      </c>
      <c r="C780" s="9">
        <f>HYPERLINK(_xlfn.CONCAT("https://pubmed.ncbi.nlm.nih.gov/",B780), B780)</f>
        <v>11207085</v>
      </c>
      <c r="D780" s="10" t="s">
        <v>1444</v>
      </c>
      <c r="E780" s="8" t="s">
        <v>848</v>
      </c>
      <c r="F780" s="8" t="str">
        <f>IF(COUNTIF('Healthy (TIAB)'!A952:A1846, B780) &gt; 0, "Yes", "No")</f>
        <v>No</v>
      </c>
    </row>
    <row r="781" spans="1:6" ht="32" x14ac:dyDescent="0.2">
      <c r="A781" s="8">
        <v>2001</v>
      </c>
      <c r="B781" s="8">
        <v>11451717</v>
      </c>
      <c r="C781" s="9">
        <f>HYPERLINK(_xlfn.CONCAT("https://pubmed.ncbi.nlm.nih.gov/",B781), B781)</f>
        <v>11451717</v>
      </c>
      <c r="D781" s="10" t="s">
        <v>1642</v>
      </c>
      <c r="E781" s="8" t="s">
        <v>873</v>
      </c>
      <c r="F781" s="8" t="str">
        <f>IF(COUNTIF('Healthy (TIAB)'!A981:A1875, B781) &gt; 0, "Yes", "No")</f>
        <v>No</v>
      </c>
    </row>
    <row r="782" spans="1:6" ht="32" x14ac:dyDescent="0.2">
      <c r="A782" s="8">
        <v>2001</v>
      </c>
      <c r="B782" s="8">
        <v>11427212</v>
      </c>
      <c r="C782" s="9">
        <f>HYPERLINK(_xlfn.CONCAT("https://pubmed.ncbi.nlm.nih.gov/",B782), B782)</f>
        <v>11427212</v>
      </c>
      <c r="D782" s="10" t="s">
        <v>1656</v>
      </c>
      <c r="E782" s="8" t="s">
        <v>851</v>
      </c>
      <c r="F782" s="8" t="str">
        <f>IF(COUNTIF('Healthy (TIAB)'!A1108:A2002, B782) &gt; 0, "Yes", "No")</f>
        <v>No</v>
      </c>
    </row>
    <row r="783" spans="1:6" ht="32" x14ac:dyDescent="0.2">
      <c r="A783" s="8">
        <v>2001</v>
      </c>
      <c r="B783" s="8">
        <v>11464041</v>
      </c>
      <c r="C783" s="9">
        <f>HYPERLINK(_xlfn.CONCAT("https://pubmed.ncbi.nlm.nih.gov/",B783), B783)</f>
        <v>11464041</v>
      </c>
      <c r="D783" s="10" t="s">
        <v>1662</v>
      </c>
      <c r="E783" s="8" t="s">
        <v>926</v>
      </c>
      <c r="F783" s="8" t="str">
        <f>IF(COUNTIF('Healthy (TIAB)'!A1180:A2074, B783) &gt; 0, "Yes", "No")</f>
        <v>No</v>
      </c>
    </row>
    <row r="784" spans="1:6" ht="32" x14ac:dyDescent="0.2">
      <c r="A784" s="8">
        <v>2001</v>
      </c>
      <c r="B784" s="8">
        <v>11566642</v>
      </c>
      <c r="C784" s="9">
        <f>HYPERLINK(_xlfn.CONCAT("https://pubmed.ncbi.nlm.nih.gov/",B784), B784)</f>
        <v>11566642</v>
      </c>
      <c r="D784" s="10" t="s">
        <v>1445</v>
      </c>
      <c r="E784" s="8" t="s">
        <v>851</v>
      </c>
      <c r="F784" s="8" t="str">
        <f>IF(COUNTIF('Healthy (TIAB)'!A1190:A2084, B784) &gt; 0, "Yes", "No")</f>
        <v>No</v>
      </c>
    </row>
    <row r="785" spans="1:6" ht="32" x14ac:dyDescent="0.2">
      <c r="A785" s="8">
        <v>2001</v>
      </c>
      <c r="B785" s="8">
        <v>11675948</v>
      </c>
      <c r="C785" s="9">
        <f>HYPERLINK(_xlfn.CONCAT("https://pubmed.ncbi.nlm.nih.gov/",B785), B785)</f>
        <v>11675948</v>
      </c>
      <c r="D785" s="10" t="s">
        <v>1675</v>
      </c>
      <c r="E785" s="8" t="s">
        <v>851</v>
      </c>
      <c r="F785" s="8" t="str">
        <f>IF(COUNTIF('Healthy (TIAB)'!A1328:A2222, B785) &gt; 0, "Yes", "No")</f>
        <v>No</v>
      </c>
    </row>
    <row r="786" spans="1:6" ht="16" x14ac:dyDescent="0.2">
      <c r="A786" s="8">
        <v>2001</v>
      </c>
      <c r="B786" s="8">
        <v>11428220</v>
      </c>
      <c r="C786" s="9">
        <f>HYPERLINK(_xlfn.CONCAT("https://pubmed.ncbi.nlm.nih.gov/",B786), B786)</f>
        <v>11428220</v>
      </c>
      <c r="D786" s="10" t="s">
        <v>94</v>
      </c>
      <c r="E786" s="8" t="s">
        <v>1025</v>
      </c>
      <c r="F786" s="8" t="str">
        <f>IF(COUNTIF('Healthy (TIAB)'!A1385:A2279, B786) &gt; 0, "Yes", "No")</f>
        <v>No</v>
      </c>
    </row>
    <row r="787" spans="1:6" ht="32" x14ac:dyDescent="0.2">
      <c r="A787" s="8">
        <v>2001</v>
      </c>
      <c r="B787" s="8">
        <v>11518200</v>
      </c>
      <c r="C787" s="9">
        <f>HYPERLINK(_xlfn.CONCAT("https://pubmed.ncbi.nlm.nih.gov/",B787), B787)</f>
        <v>11518200</v>
      </c>
      <c r="D787" s="10" t="s">
        <v>340</v>
      </c>
      <c r="E787" s="8" t="s">
        <v>1034</v>
      </c>
      <c r="F787" s="8" t="str">
        <f>IF(COUNTIF('Healthy (TIAB)'!A1393:A2287, B787) &gt; 0, "Yes", "No")</f>
        <v>No</v>
      </c>
    </row>
    <row r="788" spans="1:6" ht="32" x14ac:dyDescent="0.2">
      <c r="A788" s="8">
        <v>2001</v>
      </c>
      <c r="B788" s="8">
        <v>11214732</v>
      </c>
      <c r="C788" s="9">
        <f>HYPERLINK(_xlfn.CONCAT("https://pubmed.ncbi.nlm.nih.gov/",B788), B788)</f>
        <v>11214732</v>
      </c>
      <c r="D788" s="10" t="s">
        <v>92</v>
      </c>
      <c r="E788" s="8" t="s">
        <v>926</v>
      </c>
      <c r="F788" s="8" t="str">
        <f>IF(COUNTIF('Healthy (TIAB)'!A1524:A2418, B788) &gt; 0, "Yes", "No")</f>
        <v>No</v>
      </c>
    </row>
    <row r="789" spans="1:6" ht="32" x14ac:dyDescent="0.2">
      <c r="A789" s="8">
        <v>2001</v>
      </c>
      <c r="B789" s="8">
        <v>11474227</v>
      </c>
      <c r="C789" s="9">
        <f>HYPERLINK(_xlfn.CONCAT("https://pubmed.ncbi.nlm.nih.gov/",B789), B789)</f>
        <v>11474227</v>
      </c>
      <c r="D789" s="10" t="s">
        <v>1446</v>
      </c>
      <c r="E789" s="8" t="s">
        <v>850</v>
      </c>
      <c r="F789" s="8" t="str">
        <f>IF(COUNTIF('Healthy (TIAB)'!A1580:A2474, B789) &gt; 0, "Yes", "No")</f>
        <v>No</v>
      </c>
    </row>
    <row r="790" spans="1:6" ht="32" x14ac:dyDescent="0.2">
      <c r="A790" s="8">
        <v>2001</v>
      </c>
      <c r="B790" s="8">
        <v>11274240</v>
      </c>
      <c r="C790" s="9">
        <f>HYPERLINK(_xlfn.CONCAT("https://pubmed.ncbi.nlm.nih.gov/",B790), B790)</f>
        <v>11274240</v>
      </c>
      <c r="D790" s="10" t="s">
        <v>1447</v>
      </c>
      <c r="E790" s="8" t="s">
        <v>1448</v>
      </c>
      <c r="F790" s="8" t="str">
        <f>IF(COUNTIF('Healthy (TIAB)'!A1588:A2482, B790) &gt; 0, "Yes", "No")</f>
        <v>No</v>
      </c>
    </row>
    <row r="791" spans="1:6" ht="32" x14ac:dyDescent="0.2">
      <c r="A791" s="8">
        <v>2000</v>
      </c>
      <c r="B791" s="8">
        <v>10982541</v>
      </c>
      <c r="C791" s="9">
        <f>HYPERLINK(_xlfn.CONCAT("https://pubmed.ncbi.nlm.nih.gov/",B791), B791)</f>
        <v>10982541</v>
      </c>
      <c r="D791" s="10" t="s">
        <v>1449</v>
      </c>
      <c r="E791" s="8" t="s">
        <v>887</v>
      </c>
      <c r="F791" s="8" t="str">
        <f>IF(COUNTIF('Healthy (TIAB)'!A959:A1853, B791) &gt; 0, "Yes", "No")</f>
        <v>No</v>
      </c>
    </row>
    <row r="792" spans="1:6" ht="48" x14ac:dyDescent="0.2">
      <c r="A792" s="8">
        <v>2000</v>
      </c>
      <c r="B792" s="8">
        <v>10919932</v>
      </c>
      <c r="C792" s="9">
        <f>HYPERLINK(_xlfn.CONCAT("https://pubmed.ncbi.nlm.nih.gov/",B792), B792)</f>
        <v>10919932</v>
      </c>
      <c r="D792" s="10" t="s">
        <v>1450</v>
      </c>
      <c r="E792" s="8" t="s">
        <v>897</v>
      </c>
      <c r="F792" s="8" t="str">
        <f>IF(COUNTIF('Healthy (TIAB)'!A970:A1864, B792) &gt; 0, "Yes", "No")</f>
        <v>No</v>
      </c>
    </row>
    <row r="793" spans="1:6" ht="32" x14ac:dyDescent="0.2">
      <c r="A793" s="8">
        <v>2000</v>
      </c>
      <c r="B793" s="8">
        <v>10657575</v>
      </c>
      <c r="C793" s="9">
        <f>HYPERLINK(_xlfn.CONCAT("https://pubmed.ncbi.nlm.nih.gov/",B793), B793)</f>
        <v>10657575</v>
      </c>
      <c r="D793" s="10" t="s">
        <v>1451</v>
      </c>
      <c r="E793" s="8" t="s">
        <v>1328</v>
      </c>
      <c r="F793" s="8" t="str">
        <f>IF(COUNTIF('Healthy (TIAB)'!A980:A1874, B793) &gt; 0, "Yes", "No")</f>
        <v>No</v>
      </c>
    </row>
    <row r="794" spans="1:6" ht="48" x14ac:dyDescent="0.2">
      <c r="A794" s="8">
        <v>2000</v>
      </c>
      <c r="B794" s="8">
        <v>10799369</v>
      </c>
      <c r="C794" s="9">
        <f>HYPERLINK(_xlfn.CONCAT("https://pubmed.ncbi.nlm.nih.gov/",B794), B794)</f>
        <v>10799369</v>
      </c>
      <c r="D794" s="10" t="s">
        <v>1452</v>
      </c>
      <c r="E794" s="8" t="s">
        <v>887</v>
      </c>
      <c r="F794" s="8" t="str">
        <f>IF(COUNTIF('Healthy (TIAB)'!A998:A1892, B794) &gt; 0, "Yes", "No")</f>
        <v>No</v>
      </c>
    </row>
    <row r="795" spans="1:6" ht="32" x14ac:dyDescent="0.2">
      <c r="A795" s="8">
        <v>2000</v>
      </c>
      <c r="B795" s="8">
        <v>10634827</v>
      </c>
      <c r="C795" s="9">
        <f>HYPERLINK(_xlfn.CONCAT("https://pubmed.ncbi.nlm.nih.gov/",B795), B795)</f>
        <v>10634827</v>
      </c>
      <c r="D795" s="10" t="s">
        <v>1649</v>
      </c>
      <c r="E795" s="8" t="s">
        <v>1025</v>
      </c>
      <c r="F795" s="8" t="str">
        <f>IF(COUNTIF('Healthy (TIAB)'!A1006:A1900, B795) &gt; 0, "Yes", "No")</f>
        <v>No</v>
      </c>
    </row>
    <row r="796" spans="1:6" ht="32" x14ac:dyDescent="0.2">
      <c r="A796" s="8">
        <v>2000</v>
      </c>
      <c r="B796" s="8">
        <v>10713313</v>
      </c>
      <c r="C796" s="9">
        <f>HYPERLINK(_xlfn.CONCAT("https://pubmed.ncbi.nlm.nih.gov/",B796), B796)</f>
        <v>10713313</v>
      </c>
      <c r="D796" s="10" t="s">
        <v>262</v>
      </c>
      <c r="E796" s="8" t="s">
        <v>1046</v>
      </c>
      <c r="F796" s="8" t="str">
        <f>IF(COUNTIF('Healthy (TIAB)'!A1007:A1901, B796) &gt; 0, "Yes", "No")</f>
        <v>No</v>
      </c>
    </row>
    <row r="797" spans="1:6" ht="48" x14ac:dyDescent="0.2">
      <c r="A797" s="8">
        <v>2000</v>
      </c>
      <c r="B797" s="8">
        <v>11058707</v>
      </c>
      <c r="C797" s="9">
        <f>HYPERLINK(_xlfn.CONCAT("https://pubmed.ncbi.nlm.nih.gov/",B797), B797)</f>
        <v>11058707</v>
      </c>
      <c r="D797" s="10" t="s">
        <v>1453</v>
      </c>
      <c r="E797" s="8" t="s">
        <v>845</v>
      </c>
      <c r="F797" s="8" t="str">
        <f>IF(COUNTIF('Healthy (TIAB)'!A1058:A1952, B797) &gt; 0, "Yes", "No")</f>
        <v>No</v>
      </c>
    </row>
    <row r="798" spans="1:6" ht="16" x14ac:dyDescent="0.2">
      <c r="A798" s="8">
        <v>2000</v>
      </c>
      <c r="B798" s="8">
        <v>10745280</v>
      </c>
      <c r="C798" s="9">
        <f>HYPERLINK(_xlfn.CONCAT("https://pubmed.ncbi.nlm.nih.gov/",B798), B798)</f>
        <v>10745280</v>
      </c>
      <c r="D798" s="10" t="s">
        <v>88</v>
      </c>
      <c r="E798" s="8" t="s">
        <v>851</v>
      </c>
      <c r="F798" s="8" t="str">
        <f>IF(COUNTIF('Healthy (TIAB)'!A1071:A1965, B798) &gt; 0, "Yes", "No")</f>
        <v>No</v>
      </c>
    </row>
    <row r="799" spans="1:6" ht="32" x14ac:dyDescent="0.2">
      <c r="A799" s="8">
        <v>2000</v>
      </c>
      <c r="B799" s="8">
        <v>10676668</v>
      </c>
      <c r="C799" s="9">
        <f>HYPERLINK(_xlfn.CONCAT("https://pubmed.ncbi.nlm.nih.gov/",B799), B799)</f>
        <v>10676668</v>
      </c>
      <c r="D799" s="10" t="s">
        <v>1454</v>
      </c>
      <c r="E799" s="8" t="s">
        <v>869</v>
      </c>
      <c r="F799" s="8" t="str">
        <f>IF(COUNTIF('Healthy (TIAB)'!A1239:A2133, B799) &gt; 0, "Yes", "No")</f>
        <v>No</v>
      </c>
    </row>
    <row r="800" spans="1:6" ht="32" x14ac:dyDescent="0.2">
      <c r="A800" s="8">
        <v>2000</v>
      </c>
      <c r="B800" s="8">
        <v>10938022</v>
      </c>
      <c r="C800" s="9">
        <f>HYPERLINK(_xlfn.CONCAT("https://pubmed.ncbi.nlm.nih.gov/",B800), B800)</f>
        <v>10938022</v>
      </c>
      <c r="D800" s="10" t="s">
        <v>1455</v>
      </c>
      <c r="E800" s="8" t="s">
        <v>887</v>
      </c>
      <c r="F800" s="8" t="str">
        <f>IF(COUNTIF('Healthy (TIAB)'!A1258:A2152, B800) &gt; 0, "Yes", "No")</f>
        <v>No</v>
      </c>
    </row>
    <row r="801" spans="1:6" ht="16" x14ac:dyDescent="0.2">
      <c r="A801" s="8">
        <v>2000</v>
      </c>
      <c r="B801" s="8">
        <v>11134724</v>
      </c>
      <c r="C801" s="9">
        <f>HYPERLINK(_xlfn.CONCAT("https://pubmed.ncbi.nlm.nih.gov/",B801), B801)</f>
        <v>11134724</v>
      </c>
      <c r="D801" s="10" t="s">
        <v>1456</v>
      </c>
      <c r="E801" s="8" t="s">
        <v>848</v>
      </c>
      <c r="F801" s="8" t="str">
        <f>IF(COUNTIF('Healthy (TIAB)'!A1304:A2198, B801) &gt; 0, "Yes", "No")</f>
        <v>No</v>
      </c>
    </row>
    <row r="802" spans="1:6" ht="32" x14ac:dyDescent="0.2">
      <c r="A802" s="8">
        <v>2000</v>
      </c>
      <c r="B802" s="8">
        <v>10872901</v>
      </c>
      <c r="C802" s="9">
        <f>HYPERLINK(_xlfn.CONCAT("https://pubmed.ncbi.nlm.nih.gov/",B802), B802)</f>
        <v>10872901</v>
      </c>
      <c r="D802" s="10" t="s">
        <v>1457</v>
      </c>
      <c r="E802" s="8" t="s">
        <v>851</v>
      </c>
      <c r="F802" s="8" t="str">
        <f>IF(COUNTIF('Healthy (TIAB)'!A1397:A2291, B802) &gt; 0, "Yes", "No")</f>
        <v>No</v>
      </c>
    </row>
    <row r="803" spans="1:6" ht="32" x14ac:dyDescent="0.2">
      <c r="A803" s="8">
        <v>2000</v>
      </c>
      <c r="B803" s="8">
        <v>11004352</v>
      </c>
      <c r="C803" s="9">
        <f>HYPERLINK(_xlfn.CONCAT("https://pubmed.ncbi.nlm.nih.gov/",B803), B803)</f>
        <v>11004352</v>
      </c>
      <c r="D803" s="10" t="s">
        <v>1458</v>
      </c>
      <c r="E803" s="8" t="s">
        <v>951</v>
      </c>
      <c r="F803" s="8" t="str">
        <f>IF(COUNTIF('Healthy (TIAB)'!A1507:A2401, B803) &gt; 0, "Yes", "No")</f>
        <v>No</v>
      </c>
    </row>
    <row r="804" spans="1:6" ht="32" x14ac:dyDescent="0.2">
      <c r="A804" s="8">
        <v>2000</v>
      </c>
      <c r="B804" s="8">
        <v>10617943</v>
      </c>
      <c r="C804" s="9">
        <f>HYPERLINK(_xlfn.CONCAT("https://pubmed.ncbi.nlm.nih.gov/",B804), B804)</f>
        <v>10617943</v>
      </c>
      <c r="D804" s="10" t="s">
        <v>1459</v>
      </c>
      <c r="E804" s="8" t="s">
        <v>899</v>
      </c>
      <c r="F804" s="8" t="str">
        <f>IF(COUNTIF('Healthy (TIAB)'!A1557:A2451, B804) &gt; 0, "Yes", "No")</f>
        <v>No</v>
      </c>
    </row>
    <row r="805" spans="1:6" ht="48" x14ac:dyDescent="0.2">
      <c r="A805" s="8">
        <v>2000</v>
      </c>
      <c r="B805" s="8">
        <v>10731497</v>
      </c>
      <c r="C805" s="9">
        <f>HYPERLINK(_xlfn.CONCAT("https://pubmed.ncbi.nlm.nih.gov/",B805), B805)</f>
        <v>10731497</v>
      </c>
      <c r="D805" s="10" t="s">
        <v>1460</v>
      </c>
      <c r="E805" s="8" t="s">
        <v>887</v>
      </c>
      <c r="F805" s="8" t="str">
        <f>IF(COUNTIF('Healthy (TIAB)'!A1560:A2454, B805) &gt; 0, "Yes", "No")</f>
        <v>No</v>
      </c>
    </row>
    <row r="806" spans="1:6" ht="16" x14ac:dyDescent="0.2">
      <c r="A806" s="8">
        <v>2000</v>
      </c>
      <c r="B806" s="8">
        <v>11070146</v>
      </c>
      <c r="C806" s="9">
        <f>HYPERLINK(_xlfn.CONCAT("https://pubmed.ncbi.nlm.nih.gov/",B806), B806)</f>
        <v>11070146</v>
      </c>
      <c r="D806" s="10" t="s">
        <v>1461</v>
      </c>
      <c r="E806" s="8" t="s">
        <v>966</v>
      </c>
      <c r="F806" s="8" t="str">
        <f>IF(COUNTIF('Healthy (TIAB)'!A1587:A2481, B806) &gt; 0, "Yes", "No")</f>
        <v>No</v>
      </c>
    </row>
    <row r="807" spans="1:6" ht="16" x14ac:dyDescent="0.2">
      <c r="A807" s="8">
        <v>2000</v>
      </c>
      <c r="B807" s="8">
        <v>10987373</v>
      </c>
      <c r="C807" s="9">
        <f>HYPERLINK(_xlfn.CONCAT("https://pubmed.ncbi.nlm.nih.gov/",B807), B807)</f>
        <v>10987373</v>
      </c>
      <c r="D807" s="10" t="s">
        <v>1462</v>
      </c>
      <c r="E807" s="8" t="s">
        <v>873</v>
      </c>
      <c r="F807" s="8" t="str">
        <f>IF(COUNTIF('Healthy (TIAB)'!A1589:A2483, B807) &gt; 0, "Yes", "No")</f>
        <v>No</v>
      </c>
    </row>
    <row r="808" spans="1:6" ht="16" x14ac:dyDescent="0.2">
      <c r="A808" s="8">
        <v>2000</v>
      </c>
      <c r="B808" s="8">
        <v>11144503</v>
      </c>
      <c r="C808" s="9">
        <f>HYPERLINK(_xlfn.CONCAT("https://pubmed.ncbi.nlm.nih.gov/",B808), B808)</f>
        <v>11144503</v>
      </c>
      <c r="D808" s="10" t="s">
        <v>1828</v>
      </c>
      <c r="E808" s="8" t="s">
        <v>853</v>
      </c>
      <c r="F808" s="8" t="str">
        <f>IF(COUNTIF('Healthy (TIAB)'!A1591:A2485, B808) &gt; 0, "Yes", "No")</f>
        <v>No</v>
      </c>
    </row>
    <row r="809" spans="1:6" ht="32" x14ac:dyDescent="0.2">
      <c r="A809" s="8">
        <v>1999</v>
      </c>
      <c r="B809" s="8">
        <v>15539283</v>
      </c>
      <c r="C809" s="9">
        <f>HYPERLINK(_xlfn.CONCAT("https://pubmed.ncbi.nlm.nih.gov/",B809), B809)</f>
        <v>15539283</v>
      </c>
      <c r="D809" s="10" t="s">
        <v>1463</v>
      </c>
      <c r="E809" s="8" t="s">
        <v>899</v>
      </c>
      <c r="F809" s="8" t="str">
        <f>IF(COUNTIF('Healthy (TIAB)'!A884:A1778, B809) &gt; 0, "Yes", "No")</f>
        <v>No</v>
      </c>
    </row>
    <row r="810" spans="1:6" ht="32" x14ac:dyDescent="0.2">
      <c r="A810" s="8">
        <v>1999</v>
      </c>
      <c r="B810" s="8">
        <v>10189324</v>
      </c>
      <c r="C810" s="9">
        <f>HYPERLINK(_xlfn.CONCAT("https://pubmed.ncbi.nlm.nih.gov/",B810), B810)</f>
        <v>10189324</v>
      </c>
      <c r="D810" s="10" t="s">
        <v>1464</v>
      </c>
      <c r="E810" s="8" t="s">
        <v>1294</v>
      </c>
      <c r="F810" s="8" t="str">
        <f>IF(COUNTIF('Healthy (TIAB)'!A974:A1868, B810) &gt; 0, "Yes", "No")</f>
        <v>No</v>
      </c>
    </row>
    <row r="811" spans="1:6" ht="32" x14ac:dyDescent="0.2">
      <c r="A811" s="8">
        <v>1999</v>
      </c>
      <c r="B811" s="8">
        <v>10334433</v>
      </c>
      <c r="C811" s="9">
        <f>HYPERLINK(_xlfn.CONCAT("https://pubmed.ncbi.nlm.nih.gov/",B811), B811)</f>
        <v>10334433</v>
      </c>
      <c r="D811" s="10" t="s">
        <v>1641</v>
      </c>
      <c r="E811" s="8" t="s">
        <v>853</v>
      </c>
      <c r="F811" s="8" t="str">
        <f>IF(COUNTIF('Healthy (TIAB)'!A978:A1872, B811) &gt; 0, "Yes", "No")</f>
        <v>No</v>
      </c>
    </row>
    <row r="812" spans="1:6" ht="32" x14ac:dyDescent="0.2">
      <c r="A812" s="8">
        <v>1999</v>
      </c>
      <c r="B812" s="8">
        <v>10397685</v>
      </c>
      <c r="C812" s="9">
        <f>HYPERLINK(_xlfn.CONCAT("https://pubmed.ncbi.nlm.nih.gov/",B812), B812)</f>
        <v>10397685</v>
      </c>
      <c r="D812" s="10" t="s">
        <v>1643</v>
      </c>
      <c r="E812" s="8" t="s">
        <v>1707</v>
      </c>
      <c r="F812" s="8" t="str">
        <f>IF(COUNTIF('Healthy (TIAB)'!A983:A1877, B812) &gt; 0, "Yes", "No")</f>
        <v>No</v>
      </c>
    </row>
    <row r="813" spans="1:6" ht="48" x14ac:dyDescent="0.2">
      <c r="A813" s="8">
        <v>1999</v>
      </c>
      <c r="B813" s="8">
        <v>10218735</v>
      </c>
      <c r="C813" s="9">
        <f>HYPERLINK(_xlfn.CONCAT("https://pubmed.ncbi.nlm.nih.gov/",B813), B813)</f>
        <v>10218735</v>
      </c>
      <c r="D813" s="10" t="s">
        <v>1644</v>
      </c>
      <c r="E813" s="8" t="s">
        <v>887</v>
      </c>
      <c r="F813" s="8" t="str">
        <f>IF(COUNTIF('Healthy (TIAB)'!A985:A1879, B813) &gt; 0, "Yes", "No")</f>
        <v>No</v>
      </c>
    </row>
    <row r="814" spans="1:6" ht="32" x14ac:dyDescent="0.2">
      <c r="A814" s="8">
        <v>1999</v>
      </c>
      <c r="B814" s="8">
        <v>10479194</v>
      </c>
      <c r="C814" s="9">
        <f>HYPERLINK(_xlfn.CONCAT("https://pubmed.ncbi.nlm.nih.gov/",B814), B814)</f>
        <v>10479194</v>
      </c>
      <c r="D814" s="10" t="s">
        <v>531</v>
      </c>
      <c r="E814" s="8" t="s">
        <v>845</v>
      </c>
      <c r="F814" s="8" t="str">
        <f>IF(COUNTIF('Healthy (TIAB)'!A990:A1884, B814) &gt; 0, "Yes", "No")</f>
        <v>No</v>
      </c>
    </row>
    <row r="815" spans="1:6" ht="32" x14ac:dyDescent="0.2">
      <c r="A815" s="8">
        <v>1999</v>
      </c>
      <c r="B815" s="8">
        <v>10356659</v>
      </c>
      <c r="C815" s="9">
        <f>HYPERLINK(_xlfn.CONCAT("https://pubmed.ncbi.nlm.nih.gov/",B815), B815)</f>
        <v>10356659</v>
      </c>
      <c r="D815" s="10" t="s">
        <v>1648</v>
      </c>
      <c r="E815" s="8" t="s">
        <v>856</v>
      </c>
      <c r="F815" s="8" t="str">
        <f>IF(COUNTIF('Healthy (TIAB)'!A997:A1891, B815) &gt; 0, "Yes", "No")</f>
        <v>No</v>
      </c>
    </row>
    <row r="816" spans="1:6" ht="48" x14ac:dyDescent="0.2">
      <c r="A816" s="8">
        <v>1999</v>
      </c>
      <c r="B816" s="8">
        <v>10356076</v>
      </c>
      <c r="C816" s="9">
        <f>HYPERLINK(_xlfn.CONCAT("https://pubmed.ncbi.nlm.nih.gov/",B816), B816)</f>
        <v>10356076</v>
      </c>
      <c r="D816" s="10" t="s">
        <v>1715</v>
      </c>
      <c r="E816" s="8" t="s">
        <v>887</v>
      </c>
      <c r="F816" s="8" t="str">
        <f>IF(COUNTIF('Healthy (TIAB)'!A1000:A1894, B816) &gt; 0, "Yes", "No")</f>
        <v>No</v>
      </c>
    </row>
    <row r="817" spans="1:6" ht="32" x14ac:dyDescent="0.2">
      <c r="A817" s="8">
        <v>1999</v>
      </c>
      <c r="B817" s="8">
        <v>10539741</v>
      </c>
      <c r="C817" s="9">
        <f>HYPERLINK(_xlfn.CONCAT("https://pubmed.ncbi.nlm.nih.gov/",B817), B817)</f>
        <v>10539741</v>
      </c>
      <c r="D817" s="10" t="s">
        <v>1465</v>
      </c>
      <c r="E817" s="8" t="s">
        <v>893</v>
      </c>
      <c r="F817" s="8" t="str">
        <f>IF(COUNTIF('Healthy (TIAB)'!A1055:A1949, B817) &gt; 0, "Yes", "No")</f>
        <v>No</v>
      </c>
    </row>
    <row r="818" spans="1:6" ht="48" x14ac:dyDescent="0.2">
      <c r="A818" s="8">
        <v>1999</v>
      </c>
      <c r="B818" s="8">
        <v>15539255</v>
      </c>
      <c r="C818" s="9">
        <f>HYPERLINK(_xlfn.CONCAT("https://pubmed.ncbi.nlm.nih.gov/",B818), B818)</f>
        <v>15539255</v>
      </c>
      <c r="D818" s="10" t="s">
        <v>1466</v>
      </c>
      <c r="E818" s="8" t="s">
        <v>1467</v>
      </c>
      <c r="F818" s="8" t="str">
        <f>IF(COUNTIF('Healthy (TIAB)'!A1067:A1961, B818) &gt; 0, "Yes", "No")</f>
        <v>No</v>
      </c>
    </row>
    <row r="819" spans="1:6" ht="48" x14ac:dyDescent="0.2">
      <c r="A819" s="8">
        <v>1999</v>
      </c>
      <c r="B819" s="8">
        <v>10532692</v>
      </c>
      <c r="C819" s="9">
        <f>HYPERLINK(_xlfn.CONCAT("https://pubmed.ncbi.nlm.nih.gov/",B819), B819)</f>
        <v>10532692</v>
      </c>
      <c r="D819" s="10" t="s">
        <v>1468</v>
      </c>
      <c r="E819" s="8" t="s">
        <v>853</v>
      </c>
      <c r="F819" s="8" t="str">
        <f>IF(COUNTIF('Healthy (TIAB)'!A1106:A2000, B819) &gt; 0, "Yes", "No")</f>
        <v>No</v>
      </c>
    </row>
    <row r="820" spans="1:6" ht="48" x14ac:dyDescent="0.2">
      <c r="A820" s="8">
        <v>1999</v>
      </c>
      <c r="B820" s="8">
        <v>10451477</v>
      </c>
      <c r="C820" s="9">
        <f>HYPERLINK(_xlfn.CONCAT("https://pubmed.ncbi.nlm.nih.gov/",B820), B820)</f>
        <v>10451477</v>
      </c>
      <c r="D820" s="10" t="s">
        <v>1469</v>
      </c>
      <c r="E820" s="8" t="s">
        <v>856</v>
      </c>
      <c r="F820" s="8" t="str">
        <f>IF(COUNTIF('Healthy (TIAB)'!A1155:A2049, B820) &gt; 0, "Yes", "No")</f>
        <v>No</v>
      </c>
    </row>
    <row r="821" spans="1:6" ht="32" x14ac:dyDescent="0.2">
      <c r="A821" s="8">
        <v>1999</v>
      </c>
      <c r="B821" s="8">
        <v>10505695</v>
      </c>
      <c r="C821" s="9">
        <f>HYPERLINK(_xlfn.CONCAT("https://pubmed.ncbi.nlm.nih.gov/",B821), B821)</f>
        <v>10505695</v>
      </c>
      <c r="D821" s="10" t="s">
        <v>1470</v>
      </c>
      <c r="E821" s="8" t="s">
        <v>853</v>
      </c>
      <c r="F821" s="8" t="str">
        <f>IF(COUNTIF('Healthy (TIAB)'!A1179:A2073, B821) &gt; 0, "Yes", "No")</f>
        <v>No</v>
      </c>
    </row>
    <row r="822" spans="1:6" ht="48" x14ac:dyDescent="0.2">
      <c r="A822" s="8">
        <v>1999</v>
      </c>
      <c r="B822" s="8">
        <v>10655954</v>
      </c>
      <c r="C822" s="9">
        <f>HYPERLINK(_xlfn.CONCAT("https://pubmed.ncbi.nlm.nih.gov/",B822), B822)</f>
        <v>10655954</v>
      </c>
      <c r="D822" s="10" t="s">
        <v>86</v>
      </c>
      <c r="E822" s="8" t="s">
        <v>856</v>
      </c>
      <c r="F822" s="8" t="str">
        <f>IF(COUNTIF('Healthy (TIAB)'!A1260:A2154, B822) &gt; 0, "Yes", "No")</f>
        <v>No</v>
      </c>
    </row>
    <row r="823" spans="1:6" ht="32" x14ac:dyDescent="0.2">
      <c r="A823" s="8">
        <v>1999</v>
      </c>
      <c r="B823" s="8">
        <v>10092996</v>
      </c>
      <c r="C823" s="9">
        <f>HYPERLINK(_xlfn.CONCAT("https://pubmed.ncbi.nlm.nih.gov/",B823), B823)</f>
        <v>10092996</v>
      </c>
      <c r="D823" s="10" t="s">
        <v>1798</v>
      </c>
      <c r="E823" s="8" t="s">
        <v>887</v>
      </c>
      <c r="F823" s="8" t="str">
        <f>IF(COUNTIF('Healthy (TIAB)'!A1330:A2224, B823) &gt; 0, "Yes", "No")</f>
        <v>No</v>
      </c>
    </row>
    <row r="824" spans="1:6" ht="16" x14ac:dyDescent="0.2">
      <c r="A824" s="8">
        <v>1999</v>
      </c>
      <c r="B824" s="8">
        <v>10621924</v>
      </c>
      <c r="C824" s="9">
        <f>HYPERLINK(_xlfn.CONCAT("https://pubmed.ncbi.nlm.nih.gov/",B824), B824)</f>
        <v>10621924</v>
      </c>
      <c r="D824" s="10" t="s">
        <v>1471</v>
      </c>
      <c r="E824" s="8" t="s">
        <v>853</v>
      </c>
      <c r="F824" s="8" t="str">
        <f>IF(COUNTIF('Healthy (TIAB)'!A1355:A2249, B824) &gt; 0, "Yes", "No")</f>
        <v>No</v>
      </c>
    </row>
    <row r="825" spans="1:6" ht="48" x14ac:dyDescent="0.2">
      <c r="A825" s="8">
        <v>1999</v>
      </c>
      <c r="B825" s="8">
        <v>10604544</v>
      </c>
      <c r="C825" s="9">
        <f>HYPERLINK(_xlfn.CONCAT("https://pubmed.ncbi.nlm.nih.gov/",B825), B825)</f>
        <v>10604544</v>
      </c>
      <c r="D825" s="10" t="s">
        <v>1472</v>
      </c>
      <c r="E825" s="8" t="s">
        <v>845</v>
      </c>
      <c r="F825" s="8" t="str">
        <f>IF(COUNTIF('Healthy (TIAB)'!A1362:A2256, B825) &gt; 0, "Yes", "No")</f>
        <v>No</v>
      </c>
    </row>
    <row r="826" spans="1:6" ht="32" x14ac:dyDescent="0.2">
      <c r="A826" s="8">
        <v>1999</v>
      </c>
      <c r="B826" s="8">
        <v>10588465</v>
      </c>
      <c r="C826" s="9">
        <f>HYPERLINK(_xlfn.CONCAT("https://pubmed.ncbi.nlm.nih.gov/",B826), B826)</f>
        <v>10588465</v>
      </c>
      <c r="D826" s="10" t="s">
        <v>1473</v>
      </c>
      <c r="E826" s="8" t="s">
        <v>887</v>
      </c>
      <c r="F826" s="8" t="str">
        <f>IF(COUNTIF('Healthy (TIAB)'!A1537:A2431, B826) &gt; 0, "Yes", "No")</f>
        <v>No</v>
      </c>
    </row>
    <row r="827" spans="1:6" ht="32" x14ac:dyDescent="0.2">
      <c r="A827" s="8">
        <v>1998</v>
      </c>
      <c r="B827" s="8">
        <v>9555791</v>
      </c>
      <c r="C827" s="9">
        <f>HYPERLINK(_xlfn.CONCAT("https://pubmed.ncbi.nlm.nih.gov/",B827), B827)</f>
        <v>9555791</v>
      </c>
      <c r="D827" s="10" t="s">
        <v>1744</v>
      </c>
      <c r="E827" s="8" t="s">
        <v>1366</v>
      </c>
      <c r="F827" s="8" t="str">
        <f>IF(COUNTIF('Healthy (TIAB)'!A722:A1616, B827) &gt; 0, "Yes", "No")</f>
        <v>No</v>
      </c>
    </row>
    <row r="828" spans="1:6" ht="32" x14ac:dyDescent="0.2">
      <c r="A828" s="8">
        <v>1998</v>
      </c>
      <c r="B828" s="8">
        <v>9507989</v>
      </c>
      <c r="C828" s="9">
        <f>HYPERLINK(_xlfn.CONCAT("https://pubmed.ncbi.nlm.nih.gov/",B828), B828)</f>
        <v>9507989</v>
      </c>
      <c r="D828" s="10" t="s">
        <v>1474</v>
      </c>
      <c r="E828" s="8" t="s">
        <v>887</v>
      </c>
      <c r="F828" s="8" t="str">
        <f>IF(COUNTIF('Healthy (TIAB)'!A862:A1756, B828) &gt; 0, "Yes", "No")</f>
        <v>No</v>
      </c>
    </row>
    <row r="829" spans="1:6" ht="32" x14ac:dyDescent="0.2">
      <c r="A829" s="8">
        <v>1998</v>
      </c>
      <c r="B829" s="8">
        <v>9566646</v>
      </c>
      <c r="C829" s="9">
        <f>HYPERLINK(_xlfn.CONCAT("https://pubmed.ncbi.nlm.nih.gov/",B829), B829)</f>
        <v>9566646</v>
      </c>
      <c r="D829" s="10" t="s">
        <v>82</v>
      </c>
      <c r="E829" s="8" t="s">
        <v>1302</v>
      </c>
      <c r="F829" s="8" t="str">
        <f>IF(COUNTIF('Healthy (TIAB)'!A868:A1762, B829) &gt; 0, "Yes", "No")</f>
        <v>No</v>
      </c>
    </row>
    <row r="830" spans="1:6" ht="32" x14ac:dyDescent="0.2">
      <c r="A830" s="8">
        <v>1998</v>
      </c>
      <c r="B830" s="8">
        <v>18370504</v>
      </c>
      <c r="C830" s="9">
        <f>HYPERLINK(_xlfn.CONCAT("https://pubmed.ncbi.nlm.nih.gov/",B830), B830)</f>
        <v>18370504</v>
      </c>
      <c r="D830" s="10" t="s">
        <v>1475</v>
      </c>
      <c r="E830" s="8" t="s">
        <v>845</v>
      </c>
      <c r="F830" s="8" t="str">
        <f>IF(COUNTIF('Healthy (TIAB)'!A905:A1799, B830) &gt; 0, "Yes", "No")</f>
        <v>No</v>
      </c>
    </row>
    <row r="831" spans="1:6" ht="48" x14ac:dyDescent="0.2">
      <c r="A831" s="8">
        <v>1998</v>
      </c>
      <c r="B831" s="8">
        <v>9622285</v>
      </c>
      <c r="C831" s="9">
        <f>HYPERLINK(_xlfn.CONCAT("https://pubmed.ncbi.nlm.nih.gov/",B831), B831)</f>
        <v>9622285</v>
      </c>
      <c r="D831" s="10" t="s">
        <v>1476</v>
      </c>
      <c r="E831" s="8" t="s">
        <v>848</v>
      </c>
      <c r="F831" s="8" t="str">
        <f>IF(COUNTIF('Healthy (TIAB)'!A1052:A1946, B831) &gt; 0, "Yes", "No")</f>
        <v>No</v>
      </c>
    </row>
    <row r="832" spans="1:6" ht="32" x14ac:dyDescent="0.2">
      <c r="A832" s="8">
        <v>1998</v>
      </c>
      <c r="B832" s="8">
        <v>9733153</v>
      </c>
      <c r="C832" s="9">
        <f>HYPERLINK(_xlfn.CONCAT("https://pubmed.ncbi.nlm.nih.gov/",B832), B832)</f>
        <v>9733153</v>
      </c>
      <c r="D832" s="10" t="s">
        <v>1785</v>
      </c>
      <c r="E832" s="8" t="s">
        <v>853</v>
      </c>
      <c r="F832" s="8" t="str">
        <f>IF(COUNTIF('Healthy (TIAB)'!A1072:A1966, B832) &gt; 0, "Yes", "No")</f>
        <v>No</v>
      </c>
    </row>
    <row r="833" spans="1:6" ht="16" x14ac:dyDescent="0.2">
      <c r="A833" s="8">
        <v>1998</v>
      </c>
      <c r="B833" s="8">
        <v>9767357</v>
      </c>
      <c r="C833" s="9">
        <f>HYPERLINK(_xlfn.CONCAT("https://pubmed.ncbi.nlm.nih.gov/",B833), B833)</f>
        <v>9767357</v>
      </c>
      <c r="D833" s="10" t="s">
        <v>1664</v>
      </c>
      <c r="E833" s="8" t="s">
        <v>887</v>
      </c>
      <c r="F833" s="8" t="str">
        <f>IF(COUNTIF('Healthy (TIAB)'!A1210:A2104, B833) &gt; 0, "Yes", "No")</f>
        <v>No</v>
      </c>
    </row>
    <row r="834" spans="1:6" ht="32" x14ac:dyDescent="0.2">
      <c r="A834" s="8">
        <v>1998</v>
      </c>
      <c r="B834" s="8">
        <v>9505154</v>
      </c>
      <c r="C834" s="9">
        <f>HYPERLINK(_xlfn.CONCAT("https://pubmed.ncbi.nlm.nih.gov/",B834), B834)</f>
        <v>9505154</v>
      </c>
      <c r="D834" s="10" t="s">
        <v>622</v>
      </c>
      <c r="E834" s="8" t="s">
        <v>899</v>
      </c>
      <c r="F834" s="8" t="str">
        <f>IF(COUNTIF('Healthy (TIAB)'!A1251:A2145, B834) &gt; 0, "Yes", "No")</f>
        <v>No</v>
      </c>
    </row>
    <row r="835" spans="1:6" ht="32" x14ac:dyDescent="0.2">
      <c r="A835" s="8">
        <v>1998</v>
      </c>
      <c r="B835" s="8">
        <v>18370495</v>
      </c>
      <c r="C835" s="9">
        <f>HYPERLINK(_xlfn.CONCAT("https://pubmed.ncbi.nlm.nih.gov/",B835), B835)</f>
        <v>18370495</v>
      </c>
      <c r="D835" s="10" t="s">
        <v>1687</v>
      </c>
      <c r="E835" s="8" t="s">
        <v>1328</v>
      </c>
      <c r="F835" s="8" t="str">
        <f>IF(COUNTIF('Healthy (TIAB)'!A1505:A2399, B835) &gt; 0, "Yes", "No")</f>
        <v>No</v>
      </c>
    </row>
    <row r="836" spans="1:6" ht="32" x14ac:dyDescent="0.2">
      <c r="A836" s="8">
        <v>1998</v>
      </c>
      <c r="B836" s="8">
        <v>9730718</v>
      </c>
      <c r="C836" s="9">
        <f>HYPERLINK(_xlfn.CONCAT("https://pubmed.ncbi.nlm.nih.gov/",B836), B836)</f>
        <v>9730718</v>
      </c>
      <c r="D836" s="10" t="s">
        <v>1477</v>
      </c>
      <c r="E836" s="8" t="s">
        <v>848</v>
      </c>
      <c r="F836" s="8" t="str">
        <f>IF(COUNTIF('Healthy (TIAB)'!A1614:A2508, B836) &gt; 0, "Yes", "No")</f>
        <v>No</v>
      </c>
    </row>
    <row r="837" spans="1:6" ht="32" x14ac:dyDescent="0.2">
      <c r="A837" s="8">
        <v>1997</v>
      </c>
      <c r="B837" s="8">
        <v>9280178</v>
      </c>
      <c r="C837" s="9">
        <f>HYPERLINK(_xlfn.CONCAT("https://pubmed.ncbi.nlm.nih.gov/",B837), B837)</f>
        <v>9280178</v>
      </c>
      <c r="D837" s="10" t="s">
        <v>1621</v>
      </c>
      <c r="E837" s="8" t="s">
        <v>845</v>
      </c>
      <c r="F837" s="8" t="str">
        <f>IF(COUNTIF('Healthy (TIAB)'!A825:A1719, B837) &gt; 0, "Yes", "No")</f>
        <v>No</v>
      </c>
    </row>
    <row r="838" spans="1:6" ht="48" x14ac:dyDescent="0.2">
      <c r="A838" s="8">
        <v>1997</v>
      </c>
      <c r="B838" s="8">
        <v>9386141</v>
      </c>
      <c r="C838" s="9">
        <f>HYPERLINK(_xlfn.CONCAT("https://pubmed.ncbi.nlm.nih.gov/",B838), B838)</f>
        <v>9386141</v>
      </c>
      <c r="D838" s="10" t="s">
        <v>1478</v>
      </c>
      <c r="E838" s="8" t="s">
        <v>856</v>
      </c>
      <c r="F838" s="8" t="str">
        <f>IF(COUNTIF('Healthy (TIAB)'!A849:A1743, B838) &gt; 0, "Yes", "No")</f>
        <v>No</v>
      </c>
    </row>
    <row r="839" spans="1:6" ht="16" x14ac:dyDescent="0.2">
      <c r="A839" s="8">
        <v>1997</v>
      </c>
      <c r="B839" s="8">
        <v>9347681</v>
      </c>
      <c r="C839" s="9">
        <f>HYPERLINK(_xlfn.CONCAT("https://pubmed.ncbi.nlm.nih.gov/",B839), B839)</f>
        <v>9347681</v>
      </c>
      <c r="D839" s="10" t="s">
        <v>1479</v>
      </c>
      <c r="E839" s="8" t="s">
        <v>899</v>
      </c>
      <c r="F839" s="8" t="str">
        <f>IF(COUNTIF('Healthy (TIAB)'!A850:A1744, B839) &gt; 0, "Yes", "No")</f>
        <v>No</v>
      </c>
    </row>
    <row r="840" spans="1:6" ht="16" x14ac:dyDescent="0.2">
      <c r="A840" s="8">
        <v>1997</v>
      </c>
      <c r="B840" s="8">
        <v>9437183</v>
      </c>
      <c r="C840" s="9">
        <f>HYPERLINK(_xlfn.CONCAT("https://pubmed.ncbi.nlm.nih.gov/",B840), B840)</f>
        <v>9437183</v>
      </c>
      <c r="D840" s="10" t="s">
        <v>228</v>
      </c>
      <c r="E840" s="8" t="s">
        <v>1046</v>
      </c>
      <c r="F840" s="8" t="str">
        <f>IF(COUNTIF('Healthy (TIAB)'!A899:A1793, B840) &gt; 0, "Yes", "No")</f>
        <v>No</v>
      </c>
    </row>
    <row r="841" spans="1:6" ht="16" x14ac:dyDescent="0.2">
      <c r="A841" s="8">
        <v>1997</v>
      </c>
      <c r="B841" s="8">
        <v>9022531</v>
      </c>
      <c r="C841" s="9">
        <f>HYPERLINK(_xlfn.CONCAT("https://pubmed.ncbi.nlm.nih.gov/",B841), B841)</f>
        <v>9022531</v>
      </c>
      <c r="D841" s="10" t="s">
        <v>334</v>
      </c>
      <c r="E841" s="8" t="s">
        <v>1242</v>
      </c>
      <c r="F841" s="8" t="str">
        <f>IF(COUNTIF('Healthy (TIAB)'!A902:A1796, B841) &gt; 0, "Yes", "No")</f>
        <v>No</v>
      </c>
    </row>
    <row r="842" spans="1:6" ht="32" x14ac:dyDescent="0.2">
      <c r="A842" s="8">
        <v>1997</v>
      </c>
      <c r="B842" s="8">
        <v>9351079</v>
      </c>
      <c r="C842" s="9">
        <f>HYPERLINK(_xlfn.CONCAT("https://pubmed.ncbi.nlm.nih.gov/",B842), B842)</f>
        <v>9351079</v>
      </c>
      <c r="D842" s="10" t="s">
        <v>1480</v>
      </c>
      <c r="E842" s="8" t="s">
        <v>856</v>
      </c>
      <c r="F842" s="8" t="str">
        <f>IF(COUNTIF('Healthy (TIAB)'!A908:A1802, B842) &gt; 0, "Yes", "No")</f>
        <v>No</v>
      </c>
    </row>
    <row r="843" spans="1:6" ht="32" x14ac:dyDescent="0.2">
      <c r="A843" s="8">
        <v>1997</v>
      </c>
      <c r="B843" s="8">
        <v>9157942</v>
      </c>
      <c r="C843" s="9">
        <f>HYPERLINK(_xlfn.CONCAT("https://pubmed.ncbi.nlm.nih.gov/",B843), B843)</f>
        <v>9157942</v>
      </c>
      <c r="D843" s="10" t="s">
        <v>1768</v>
      </c>
      <c r="E843" s="8" t="s">
        <v>893</v>
      </c>
      <c r="F843" s="8" t="str">
        <f>IF(COUNTIF('Healthy (TIAB)'!A911:A1805, B843) &gt; 0, "Yes", "No")</f>
        <v>No</v>
      </c>
    </row>
    <row r="844" spans="1:6" ht="48" x14ac:dyDescent="0.2">
      <c r="A844" s="8">
        <v>1997</v>
      </c>
      <c r="B844" s="8">
        <v>9310278</v>
      </c>
      <c r="C844" s="9">
        <f>HYPERLINK(_xlfn.CONCAT("https://pubmed.ncbi.nlm.nih.gov/",B844), B844)</f>
        <v>9310278</v>
      </c>
      <c r="D844" s="10" t="s">
        <v>1631</v>
      </c>
      <c r="E844" s="8" t="s">
        <v>891</v>
      </c>
      <c r="F844" s="8" t="str">
        <f>IF(COUNTIF('Healthy (TIAB)'!A912:A1806, B844) &gt; 0, "Yes", "No")</f>
        <v>No</v>
      </c>
    </row>
    <row r="845" spans="1:6" ht="32" x14ac:dyDescent="0.2">
      <c r="A845" s="8">
        <v>1997</v>
      </c>
      <c r="B845" s="8">
        <v>9167099</v>
      </c>
      <c r="C845" s="9">
        <f>HYPERLINK(_xlfn.CONCAT("https://pubmed.ncbi.nlm.nih.gov/",B845), B845)</f>
        <v>9167099</v>
      </c>
      <c r="D845" s="10" t="s">
        <v>1481</v>
      </c>
      <c r="E845" s="8" t="s">
        <v>845</v>
      </c>
      <c r="F845" s="8" t="str">
        <f>IF(COUNTIF('Healthy (TIAB)'!A913:A1807, B845) &gt; 0, "Yes", "No")</f>
        <v>No</v>
      </c>
    </row>
    <row r="846" spans="1:6" ht="16" x14ac:dyDescent="0.2">
      <c r="A846" s="8">
        <v>1997</v>
      </c>
      <c r="B846" s="8">
        <v>9137231</v>
      </c>
      <c r="C846" s="9">
        <f>HYPERLINK(_xlfn.CONCAT("https://pubmed.ncbi.nlm.nih.gov/",B846), B846)</f>
        <v>9137231</v>
      </c>
      <c r="D846" s="10" t="s">
        <v>1634</v>
      </c>
      <c r="E846" s="8" t="s">
        <v>853</v>
      </c>
      <c r="F846" s="8" t="str">
        <f>IF(COUNTIF('Healthy (TIAB)'!A919:A1813, B846) &gt; 0, "Yes", "No")</f>
        <v>No</v>
      </c>
    </row>
    <row r="847" spans="1:6" ht="32" x14ac:dyDescent="0.2">
      <c r="A847" s="8">
        <v>1997</v>
      </c>
      <c r="B847" s="8">
        <v>9028717</v>
      </c>
      <c r="C847" s="9">
        <f>HYPERLINK(_xlfn.CONCAT("https://pubmed.ncbi.nlm.nih.gov/",B847), B847)</f>
        <v>9028717</v>
      </c>
      <c r="D847" s="10" t="s">
        <v>1482</v>
      </c>
      <c r="E847" s="8" t="s">
        <v>856</v>
      </c>
      <c r="F847" s="8" t="str">
        <f>IF(COUNTIF('Healthy (TIAB)'!A1102:A1996, B847) &gt; 0, "Yes", "No")</f>
        <v>No</v>
      </c>
    </row>
    <row r="848" spans="1:6" ht="32" x14ac:dyDescent="0.2">
      <c r="A848" s="8">
        <v>1997</v>
      </c>
      <c r="B848" s="8">
        <v>9174486</v>
      </c>
      <c r="C848" s="9">
        <f>HYPERLINK(_xlfn.CONCAT("https://pubmed.ncbi.nlm.nih.gov/",B848), B848)</f>
        <v>9174486</v>
      </c>
      <c r="D848" s="10" t="s">
        <v>1483</v>
      </c>
      <c r="E848" s="8" t="s">
        <v>853</v>
      </c>
      <c r="F848" s="8" t="str">
        <f>IF(COUNTIF('Healthy (TIAB)'!A1104:A1998, B848) &gt; 0, "Yes", "No")</f>
        <v>No</v>
      </c>
    </row>
    <row r="849" spans="1:6" ht="32" x14ac:dyDescent="0.2">
      <c r="A849" s="8">
        <v>1997</v>
      </c>
      <c r="B849" s="8">
        <v>9356537</v>
      </c>
      <c r="C849" s="9">
        <f>HYPERLINK(_xlfn.CONCAT("https://pubmed.ncbi.nlm.nih.gov/",B849), B849)</f>
        <v>9356537</v>
      </c>
      <c r="D849" s="10" t="s">
        <v>1484</v>
      </c>
      <c r="E849" s="8" t="s">
        <v>899</v>
      </c>
      <c r="F849" s="8" t="str">
        <f>IF(COUNTIF('Healthy (TIAB)'!A1105:A1999, B849) &gt; 0, "Yes", "No")</f>
        <v>No</v>
      </c>
    </row>
    <row r="850" spans="1:6" ht="16" x14ac:dyDescent="0.2">
      <c r="A850" s="8">
        <v>1997</v>
      </c>
      <c r="B850" s="8">
        <v>9865671</v>
      </c>
      <c r="C850" s="9">
        <f>HYPERLINK(_xlfn.CONCAT("https://pubmed.ncbi.nlm.nih.gov/",B850), B850)</f>
        <v>9865671</v>
      </c>
      <c r="D850" s="10" t="s">
        <v>1485</v>
      </c>
      <c r="E850" s="8" t="s">
        <v>869</v>
      </c>
      <c r="F850" s="8" t="str">
        <f>IF(COUNTIF('Healthy (TIAB)'!A1177:A2071, B850) &gt; 0, "Yes", "No")</f>
        <v>No</v>
      </c>
    </row>
    <row r="851" spans="1:6" ht="32" x14ac:dyDescent="0.2">
      <c r="A851" s="8">
        <v>1997</v>
      </c>
      <c r="B851" s="8">
        <v>9209174</v>
      </c>
      <c r="C851" s="9">
        <f>HYPERLINK(_xlfn.CONCAT("https://pubmed.ncbi.nlm.nih.gov/",B851), B851)</f>
        <v>9209174</v>
      </c>
      <c r="D851" s="10" t="s">
        <v>1800</v>
      </c>
      <c r="E851" s="8" t="s">
        <v>845</v>
      </c>
      <c r="F851" s="8" t="str">
        <f>IF(COUNTIF('Healthy (TIAB)'!A1363:A2257, B851) &gt; 0, "Yes", "No")</f>
        <v>No</v>
      </c>
    </row>
    <row r="852" spans="1:6" ht="32" x14ac:dyDescent="0.2">
      <c r="A852" s="8">
        <v>1997</v>
      </c>
      <c r="B852" s="8">
        <v>9101424</v>
      </c>
      <c r="C852" s="9">
        <f>HYPERLINK(_xlfn.CONCAT("https://pubmed.ncbi.nlm.nih.gov/",B852), B852)</f>
        <v>9101424</v>
      </c>
      <c r="D852" s="10" t="s">
        <v>1680</v>
      </c>
      <c r="E852" s="8" t="s">
        <v>887</v>
      </c>
      <c r="F852" s="8" t="str">
        <f>IF(COUNTIF('Healthy (TIAB)'!A1364:A2258, B852) &gt; 0, "Yes", "No")</f>
        <v>No</v>
      </c>
    </row>
    <row r="853" spans="1:6" ht="32" x14ac:dyDescent="0.2">
      <c r="A853" s="8">
        <v>1997</v>
      </c>
      <c r="B853" s="8">
        <v>9304226</v>
      </c>
      <c r="C853" s="9">
        <f>HYPERLINK(_xlfn.CONCAT("https://pubmed.ncbi.nlm.nih.gov/",B853), B853)</f>
        <v>9304226</v>
      </c>
      <c r="D853" s="10" t="s">
        <v>74</v>
      </c>
      <c r="E853" s="8" t="s">
        <v>899</v>
      </c>
      <c r="F853" s="8" t="str">
        <f>IF(COUNTIF('Healthy (TIAB)'!A1502:A2396, B853) &gt; 0, "Yes", "No")</f>
        <v>No</v>
      </c>
    </row>
    <row r="854" spans="1:6" ht="32" x14ac:dyDescent="0.2">
      <c r="A854" s="8">
        <v>1997</v>
      </c>
      <c r="B854" s="8">
        <v>9022529</v>
      </c>
      <c r="C854" s="9">
        <f>HYPERLINK(_xlfn.CONCAT("https://pubmed.ncbi.nlm.nih.gov/",B854), B854)</f>
        <v>9022529</v>
      </c>
      <c r="D854" s="10" t="s">
        <v>1486</v>
      </c>
      <c r="E854" s="8" t="s">
        <v>845</v>
      </c>
      <c r="F854" s="8" t="str">
        <f>IF(COUNTIF('Healthy (TIAB)'!A1551:A2445, B854) &gt; 0, "Yes", "No")</f>
        <v>No</v>
      </c>
    </row>
    <row r="855" spans="1:6" ht="32" x14ac:dyDescent="0.2">
      <c r="A855" s="8">
        <v>1997</v>
      </c>
      <c r="B855" s="8">
        <v>9280188</v>
      </c>
      <c r="C855" s="9">
        <f>HYPERLINK(_xlfn.CONCAT("https://pubmed.ncbi.nlm.nih.gov/",B855), B855)</f>
        <v>9280188</v>
      </c>
      <c r="D855" s="10" t="s">
        <v>78</v>
      </c>
      <c r="E855" s="8" t="s">
        <v>1046</v>
      </c>
      <c r="F855" s="8" t="str">
        <f>IF(COUNTIF('Healthy (TIAB)'!A1565:A2459, B855) &gt; 0, "Yes", "No")</f>
        <v>No</v>
      </c>
    </row>
    <row r="856" spans="1:6" ht="32" x14ac:dyDescent="0.2">
      <c r="A856" s="8">
        <v>1997</v>
      </c>
      <c r="B856" s="8">
        <v>9176830</v>
      </c>
      <c r="C856" s="9">
        <f>HYPERLINK(_xlfn.CONCAT("https://pubmed.ncbi.nlm.nih.gov/",B856), B856)</f>
        <v>9176830</v>
      </c>
      <c r="D856" s="10" t="s">
        <v>1487</v>
      </c>
      <c r="E856" s="8" t="s">
        <v>1046</v>
      </c>
      <c r="F856" s="8" t="str">
        <f>IF(COUNTIF('Healthy (TIAB)'!A1571:A2465, B856) &gt; 0, "Yes", "No")</f>
        <v>No</v>
      </c>
    </row>
    <row r="857" spans="1:6" ht="32" x14ac:dyDescent="0.2">
      <c r="A857" s="8">
        <v>1997</v>
      </c>
      <c r="B857" s="8">
        <v>9397398</v>
      </c>
      <c r="C857" s="9">
        <f>HYPERLINK(_xlfn.CONCAT("https://pubmed.ncbi.nlm.nih.gov/",B857), B857)</f>
        <v>9397398</v>
      </c>
      <c r="D857" s="10" t="s">
        <v>80</v>
      </c>
      <c r="E857" s="8" t="s">
        <v>1273</v>
      </c>
      <c r="F857" s="8" t="str">
        <f>IF(COUNTIF('Healthy (TIAB)'!A1572:A2466, B857) &gt; 0, "Yes", "No")</f>
        <v>No</v>
      </c>
    </row>
    <row r="858" spans="1:6" ht="48" x14ac:dyDescent="0.2">
      <c r="A858" s="8">
        <v>1997</v>
      </c>
      <c r="B858" s="8">
        <v>9406009</v>
      </c>
      <c r="C858" s="9">
        <f>HYPERLINK(_xlfn.CONCAT("https://pubmed.ncbi.nlm.nih.gov/",B858), B858)</f>
        <v>9406009</v>
      </c>
      <c r="D858" s="10" t="s">
        <v>1488</v>
      </c>
      <c r="E858" s="8" t="s">
        <v>856</v>
      </c>
      <c r="F858" s="8" t="str">
        <f>IF(COUNTIF('Healthy (TIAB)'!A1594:A2488, B858) &gt; 0, "Yes", "No")</f>
        <v>No</v>
      </c>
    </row>
    <row r="859" spans="1:6" ht="32" x14ac:dyDescent="0.2">
      <c r="A859" s="8">
        <v>1997</v>
      </c>
      <c r="B859" s="8">
        <v>9250102</v>
      </c>
      <c r="C859" s="9">
        <f>HYPERLINK(_xlfn.CONCAT("https://pubmed.ncbi.nlm.nih.gov/",B859), B859)</f>
        <v>9250102</v>
      </c>
      <c r="D859" s="10" t="s">
        <v>76</v>
      </c>
      <c r="E859" s="8" t="s">
        <v>851</v>
      </c>
      <c r="F859" s="8" t="str">
        <f>IF(COUNTIF('Healthy (TIAB)'!A1632:A2526, B859) &gt; 0, "Yes", "No")</f>
        <v>No</v>
      </c>
    </row>
    <row r="860" spans="1:6" ht="32" x14ac:dyDescent="0.2">
      <c r="A860" s="8">
        <v>1996</v>
      </c>
      <c r="B860" s="8">
        <v>8852484</v>
      </c>
      <c r="C860" s="9">
        <f>HYPERLINK(_xlfn.CONCAT("https://pubmed.ncbi.nlm.nih.gov/",B860), B860)</f>
        <v>8852484</v>
      </c>
      <c r="D860" s="10" t="s">
        <v>1489</v>
      </c>
      <c r="E860" s="8" t="s">
        <v>893</v>
      </c>
      <c r="F860" s="8" t="str">
        <f>IF(COUNTIF('Healthy (TIAB)'!A835:A1729, B860) &gt; 0, "Yes", "No")</f>
        <v>No</v>
      </c>
    </row>
    <row r="861" spans="1:6" ht="32" x14ac:dyDescent="0.2">
      <c r="A861" s="8">
        <v>1996</v>
      </c>
      <c r="B861" s="8">
        <v>9001371</v>
      </c>
      <c r="C861" s="9">
        <f>HYPERLINK(_xlfn.CONCAT("https://pubmed.ncbi.nlm.nih.gov/",B861), B861)</f>
        <v>9001371</v>
      </c>
      <c r="D861" s="10" t="s">
        <v>73</v>
      </c>
      <c r="E861" s="8" t="s">
        <v>887</v>
      </c>
      <c r="F861" s="8" t="str">
        <f>IF(COUNTIF('Healthy (TIAB)'!A903:A1797, B861) &gt; 0, "Yes", "No")</f>
        <v>No</v>
      </c>
    </row>
    <row r="862" spans="1:6" ht="32" x14ac:dyDescent="0.2">
      <c r="A862" s="8">
        <v>1996</v>
      </c>
      <c r="B862" s="8">
        <v>8993942</v>
      </c>
      <c r="C862" s="9">
        <f>HYPERLINK(_xlfn.CONCAT("https://pubmed.ncbi.nlm.nih.gov/",B862), B862)</f>
        <v>8993942</v>
      </c>
      <c r="D862" s="10" t="s">
        <v>1490</v>
      </c>
      <c r="E862" s="8" t="s">
        <v>851</v>
      </c>
      <c r="F862" s="8" t="str">
        <f>IF(COUNTIF('Healthy (TIAB)'!A924:A1818, B862) &gt; 0, "Yes", "No")</f>
        <v>No</v>
      </c>
    </row>
    <row r="863" spans="1:6" ht="48" x14ac:dyDescent="0.2">
      <c r="A863" s="8">
        <v>1996</v>
      </c>
      <c r="B863" s="8">
        <v>8561065</v>
      </c>
      <c r="C863" s="9">
        <f>HYPERLINK(_xlfn.CONCAT("https://pubmed.ncbi.nlm.nih.gov/",B863), B863)</f>
        <v>8561065</v>
      </c>
      <c r="D863" s="10" t="s">
        <v>1491</v>
      </c>
      <c r="E863" s="8" t="s">
        <v>850</v>
      </c>
      <c r="F863" s="8" t="str">
        <f>IF(COUNTIF('Healthy (TIAB)'!A935:A1829, B863) &gt; 0, "Yes", "No")</f>
        <v>No</v>
      </c>
    </row>
    <row r="864" spans="1:6" ht="32" x14ac:dyDescent="0.2">
      <c r="A864" s="8">
        <v>1996</v>
      </c>
      <c r="B864" s="8">
        <v>8540453</v>
      </c>
      <c r="C864" s="9">
        <f>HYPERLINK(_xlfn.CONCAT("https://pubmed.ncbi.nlm.nih.gov/",B864), B864)</f>
        <v>8540453</v>
      </c>
      <c r="D864" s="10" t="s">
        <v>1492</v>
      </c>
      <c r="E864" s="8" t="s">
        <v>891</v>
      </c>
      <c r="F864" s="8" t="str">
        <f>IF(COUNTIF('Healthy (TIAB)'!A941:A1835, B864) &gt; 0, "Yes", "No")</f>
        <v>No</v>
      </c>
    </row>
    <row r="865" spans="1:6" ht="32" x14ac:dyDescent="0.2">
      <c r="A865" s="8">
        <v>1996</v>
      </c>
      <c r="B865" s="8">
        <v>8843189</v>
      </c>
      <c r="C865" s="9">
        <f>HYPERLINK(_xlfn.CONCAT("https://pubmed.ncbi.nlm.nih.gov/",B865), B865)</f>
        <v>8843189</v>
      </c>
      <c r="D865" s="10" t="s">
        <v>1493</v>
      </c>
      <c r="E865" s="8" t="s">
        <v>1297</v>
      </c>
      <c r="F865" s="8" t="str">
        <f>IF(COUNTIF('Healthy (TIAB)'!A1045:A1939, B865) &gt; 0, "Yes", "No")</f>
        <v>No</v>
      </c>
    </row>
    <row r="866" spans="1:6" ht="32" x14ac:dyDescent="0.2">
      <c r="A866" s="8">
        <v>1996</v>
      </c>
      <c r="B866" s="8">
        <v>9125301</v>
      </c>
      <c r="C866" s="9">
        <f>HYPERLINK(_xlfn.CONCAT("https://pubmed.ncbi.nlm.nih.gov/",B866), B866)</f>
        <v>9125301</v>
      </c>
      <c r="D866" s="10" t="s">
        <v>1494</v>
      </c>
      <c r="E866" s="8" t="s">
        <v>887</v>
      </c>
      <c r="F866" s="8" t="str">
        <f>IF(COUNTIF('Healthy (TIAB)'!A1073:A1967, B866) &gt; 0, "Yes", "No")</f>
        <v>No</v>
      </c>
    </row>
    <row r="867" spans="1:6" ht="16" x14ac:dyDescent="0.2">
      <c r="A867" s="8">
        <v>1996</v>
      </c>
      <c r="B867" s="8">
        <v>8908382</v>
      </c>
      <c r="C867" s="9">
        <f>HYPERLINK(_xlfn.CONCAT("https://pubmed.ncbi.nlm.nih.gov/",B867), B867)</f>
        <v>8908382</v>
      </c>
      <c r="D867" s="10" t="s">
        <v>1495</v>
      </c>
      <c r="E867" s="8" t="s">
        <v>848</v>
      </c>
      <c r="F867" s="8" t="str">
        <f>IF(COUNTIF('Healthy (TIAB)'!A1074:A1968, B867) &gt; 0, "Yes", "No")</f>
        <v>No</v>
      </c>
    </row>
    <row r="868" spans="1:6" ht="32" x14ac:dyDescent="0.2">
      <c r="A868" s="8">
        <v>1996</v>
      </c>
      <c r="B868" s="8">
        <v>8887017</v>
      </c>
      <c r="C868" s="9">
        <f>HYPERLINK(_xlfn.CONCAT("https://pubmed.ncbi.nlm.nih.gov/",B868), B868)</f>
        <v>8887017</v>
      </c>
      <c r="D868" s="10" t="s">
        <v>1654</v>
      </c>
      <c r="E868" s="8" t="s">
        <v>951</v>
      </c>
      <c r="F868" s="8" t="str">
        <f>IF(COUNTIF('Healthy (TIAB)'!A1093:A1987, B868) &gt; 0, "Yes", "No")</f>
        <v>No</v>
      </c>
    </row>
    <row r="869" spans="1:6" ht="32" x14ac:dyDescent="0.2">
      <c r="A869" s="8">
        <v>1996</v>
      </c>
      <c r="B869" s="8">
        <v>8732710</v>
      </c>
      <c r="C869" s="9">
        <f>HYPERLINK(_xlfn.CONCAT("https://pubmed.ncbi.nlm.nih.gov/",B869), B869)</f>
        <v>8732710</v>
      </c>
      <c r="D869" s="10" t="s">
        <v>1496</v>
      </c>
      <c r="E869" s="8" t="s">
        <v>856</v>
      </c>
      <c r="F869" s="8" t="str">
        <f>IF(COUNTIF('Healthy (TIAB)'!A1097:A1991, B869) &gt; 0, "Yes", "No")</f>
        <v>No</v>
      </c>
    </row>
    <row r="870" spans="1:6" ht="32" x14ac:dyDescent="0.2">
      <c r="A870" s="8">
        <v>1996</v>
      </c>
      <c r="B870" s="8">
        <v>8738112</v>
      </c>
      <c r="C870" s="9">
        <f>HYPERLINK(_xlfn.CONCAT("https://pubmed.ncbi.nlm.nih.gov/",B870), B870)</f>
        <v>8738112</v>
      </c>
      <c r="D870" s="10" t="s">
        <v>1497</v>
      </c>
      <c r="E870" s="8" t="s">
        <v>851</v>
      </c>
      <c r="F870" s="8" t="str">
        <f>IF(COUNTIF('Healthy (TIAB)'!A1098:A1992, B870) &gt; 0, "Yes", "No")</f>
        <v>No</v>
      </c>
    </row>
    <row r="871" spans="1:6" ht="16" x14ac:dyDescent="0.2">
      <c r="A871" s="8">
        <v>1996</v>
      </c>
      <c r="B871" s="8">
        <v>8778000</v>
      </c>
      <c r="C871" s="9">
        <f>HYPERLINK(_xlfn.CONCAT("https://pubmed.ncbi.nlm.nih.gov/",B871), B871)</f>
        <v>8778000</v>
      </c>
      <c r="D871" s="10" t="s">
        <v>1788</v>
      </c>
      <c r="E871" s="8" t="s">
        <v>966</v>
      </c>
      <c r="F871" s="8" t="str">
        <f>IF(COUNTIF('Healthy (TIAB)'!A1099:A1993, B871) &gt; 0, "Yes", "No")</f>
        <v>No</v>
      </c>
    </row>
    <row r="872" spans="1:6" ht="32" x14ac:dyDescent="0.2">
      <c r="A872" s="8">
        <v>1996</v>
      </c>
      <c r="B872" s="8">
        <v>8908381</v>
      </c>
      <c r="C872" s="9">
        <f>HYPERLINK(_xlfn.CONCAT("https://pubmed.ncbi.nlm.nih.gov/",B872), B872)</f>
        <v>8908381</v>
      </c>
      <c r="D872" s="10" t="s">
        <v>1498</v>
      </c>
      <c r="E872" s="8" t="s">
        <v>853</v>
      </c>
      <c r="F872" s="8" t="str">
        <f>IF(COUNTIF('Healthy (TIAB)'!A1100:A1994, B872) &gt; 0, "Yes", "No")</f>
        <v>No</v>
      </c>
    </row>
    <row r="873" spans="1:6" ht="32" x14ac:dyDescent="0.2">
      <c r="A873" s="8">
        <v>1996</v>
      </c>
      <c r="B873" s="8">
        <v>8888353</v>
      </c>
      <c r="C873" s="9">
        <f>HYPERLINK(_xlfn.CONCAT("https://pubmed.ncbi.nlm.nih.gov/",B873), B873)</f>
        <v>8888353</v>
      </c>
      <c r="D873" s="10" t="s">
        <v>1790</v>
      </c>
      <c r="E873" s="8" t="s">
        <v>862</v>
      </c>
      <c r="F873" s="8" t="str">
        <f>IF(COUNTIF('Healthy (TIAB)'!A1159:A2053, B873) &gt; 0, "Yes", "No")</f>
        <v>No</v>
      </c>
    </row>
    <row r="874" spans="1:6" ht="16" x14ac:dyDescent="0.2">
      <c r="A874" s="8">
        <v>1996</v>
      </c>
      <c r="B874" s="8">
        <v>8820475</v>
      </c>
      <c r="C874" s="9">
        <f>HYPERLINK(_xlfn.CONCAT("https://pubmed.ncbi.nlm.nih.gov/",B874), B874)</f>
        <v>8820475</v>
      </c>
      <c r="D874" s="10" t="s">
        <v>1499</v>
      </c>
      <c r="E874" s="8" t="s">
        <v>851</v>
      </c>
      <c r="F874" s="8" t="str">
        <f>IF(COUNTIF('Healthy (TIAB)'!A1168:A2062, B874) &gt; 0, "Yes", "No")</f>
        <v>No</v>
      </c>
    </row>
    <row r="875" spans="1:6" ht="32" x14ac:dyDescent="0.2">
      <c r="A875" s="8">
        <v>1996</v>
      </c>
      <c r="B875" s="8">
        <v>8911273</v>
      </c>
      <c r="C875" s="9">
        <f>HYPERLINK(_xlfn.CONCAT("https://pubmed.ncbi.nlm.nih.gov/",B875), B875)</f>
        <v>8911273</v>
      </c>
      <c r="D875" s="10" t="s">
        <v>1500</v>
      </c>
      <c r="E875" s="8" t="s">
        <v>1242</v>
      </c>
      <c r="F875" s="8" t="str">
        <f>IF(COUNTIF('Healthy (TIAB)'!A1428:A2322, B875) &gt; 0, "Yes", "No")</f>
        <v>No</v>
      </c>
    </row>
    <row r="876" spans="1:6" ht="32" x14ac:dyDescent="0.2">
      <c r="A876" s="8">
        <v>1996</v>
      </c>
      <c r="B876" s="8">
        <v>8561069</v>
      </c>
      <c r="C876" s="9">
        <f>HYPERLINK(_xlfn.CONCAT("https://pubmed.ncbi.nlm.nih.gov/",B876), B876)</f>
        <v>8561069</v>
      </c>
      <c r="D876" s="10" t="s">
        <v>1501</v>
      </c>
      <c r="E876" s="8" t="s">
        <v>869</v>
      </c>
      <c r="F876" s="8" t="str">
        <f>IF(COUNTIF('Healthy (TIAB)'!A1536:A2430, B876) &gt; 0, "Yes", "No")</f>
        <v>No</v>
      </c>
    </row>
    <row r="877" spans="1:6" ht="16" x14ac:dyDescent="0.2">
      <c r="A877" s="8">
        <v>1996</v>
      </c>
      <c r="B877" s="8">
        <v>8960947</v>
      </c>
      <c r="C877" s="9">
        <f>HYPERLINK(_xlfn.CONCAT("https://pubmed.ncbi.nlm.nih.gov/",B877), B877)</f>
        <v>8960947</v>
      </c>
      <c r="D877" s="10" t="s">
        <v>1502</v>
      </c>
      <c r="E877" s="8" t="s">
        <v>851</v>
      </c>
      <c r="F877" s="8" t="str">
        <f>IF(COUNTIF('Healthy (TIAB)'!A1549:A2443, B877) &gt; 0, "Yes", "No")</f>
        <v>No</v>
      </c>
    </row>
    <row r="878" spans="1:6" ht="16" x14ac:dyDescent="0.2">
      <c r="A878" s="8">
        <v>1996</v>
      </c>
      <c r="B878" s="8">
        <v>8792775</v>
      </c>
      <c r="C878" s="9">
        <f>HYPERLINK(_xlfn.CONCAT("https://pubmed.ncbi.nlm.nih.gov/",B878), B878)</f>
        <v>8792775</v>
      </c>
      <c r="D878" s="10" t="s">
        <v>1503</v>
      </c>
      <c r="E878" s="8" t="s">
        <v>845</v>
      </c>
      <c r="F878" s="8" t="str">
        <f>IF(COUNTIF('Healthy (TIAB)'!A1576:A2470, B878) &gt; 0, "Yes", "No")</f>
        <v>No</v>
      </c>
    </row>
    <row r="879" spans="1:6" ht="32" x14ac:dyDescent="0.2">
      <c r="A879" s="8">
        <v>1996</v>
      </c>
      <c r="B879" s="8">
        <v>8724896</v>
      </c>
      <c r="C879" s="9">
        <f>HYPERLINK(_xlfn.CONCAT("https://pubmed.ncbi.nlm.nih.gov/",B879), B879)</f>
        <v>8724896</v>
      </c>
      <c r="D879" s="10" t="s">
        <v>523</v>
      </c>
      <c r="E879" s="8" t="s">
        <v>1070</v>
      </c>
      <c r="F879" s="8" t="str">
        <f>IF(COUNTIF('Healthy (TIAB)'!A1597:A2491, B879) &gt; 0, "Yes", "No")</f>
        <v>No</v>
      </c>
    </row>
    <row r="880" spans="1:6" ht="32" x14ac:dyDescent="0.2">
      <c r="A880" s="8">
        <v>1996</v>
      </c>
      <c r="B880" s="8">
        <v>8914949</v>
      </c>
      <c r="C880" s="9">
        <f>HYPERLINK(_xlfn.CONCAT("https://pubmed.ncbi.nlm.nih.gov/",B880), B880)</f>
        <v>8914949</v>
      </c>
      <c r="D880" s="10" t="s">
        <v>71</v>
      </c>
      <c r="E880" s="8" t="s">
        <v>936</v>
      </c>
      <c r="F880" s="8" t="str">
        <f>IF(COUNTIF('Healthy (TIAB)'!A1622:A2516, B880) &gt; 0, "Yes", "No")</f>
        <v>No</v>
      </c>
    </row>
    <row r="881" spans="1:6" ht="48" x14ac:dyDescent="0.2">
      <c r="A881" s="8">
        <v>1996</v>
      </c>
      <c r="B881" s="8">
        <v>8858747</v>
      </c>
      <c r="C881" s="9">
        <f>HYPERLINK(_xlfn.CONCAT("https://pubmed.ncbi.nlm.nih.gov/",B881), B881)</f>
        <v>8858747</v>
      </c>
      <c r="D881" s="10" t="s">
        <v>1849</v>
      </c>
      <c r="E881" s="8" t="s">
        <v>848</v>
      </c>
      <c r="F881" s="8" t="str">
        <f>IF(COUNTIF('Healthy (TIAB)'!A1658:A2552, B881) &gt; 0, "Yes", "No")</f>
        <v>No</v>
      </c>
    </row>
    <row r="882" spans="1:6" ht="48" x14ac:dyDescent="0.2">
      <c r="A882" s="8">
        <v>1996</v>
      </c>
      <c r="B882" s="8">
        <v>8603262</v>
      </c>
      <c r="C882" s="9">
        <f>HYPERLINK(_xlfn.CONCAT("https://pubmed.ncbi.nlm.nih.gov/",B882), B882)</f>
        <v>8603262</v>
      </c>
      <c r="D882" s="10" t="s">
        <v>1704</v>
      </c>
      <c r="E882" s="8" t="s">
        <v>845</v>
      </c>
      <c r="F882" s="8" t="str">
        <f>IF(COUNTIF('Healthy (TIAB)'!A1729:A2623, B882) &gt; 0, "Yes", "No")</f>
        <v>No</v>
      </c>
    </row>
    <row r="883" spans="1:6" ht="32" x14ac:dyDescent="0.2">
      <c r="A883" s="8">
        <v>1995</v>
      </c>
      <c r="B883" s="8">
        <v>7500544</v>
      </c>
      <c r="C883" s="9">
        <f>HYPERLINK(_xlfn.CONCAT("https://pubmed.ncbi.nlm.nih.gov/",B883), B883)</f>
        <v>7500544</v>
      </c>
      <c r="D883" s="10" t="s">
        <v>1504</v>
      </c>
      <c r="E883" s="8" t="s">
        <v>869</v>
      </c>
      <c r="F883" s="8" t="str">
        <f>IF(COUNTIF('Healthy (TIAB)'!A705:A1599, B883) &gt; 0, "Yes", "No")</f>
        <v>No</v>
      </c>
    </row>
    <row r="884" spans="1:6" ht="32" x14ac:dyDescent="0.2">
      <c r="A884" s="8">
        <v>1995</v>
      </c>
      <c r="B884" s="8">
        <v>7795149</v>
      </c>
      <c r="C884" s="9">
        <f>HYPERLINK(_xlfn.CONCAT("https://pubmed.ncbi.nlm.nih.gov/",B884), B884)</f>
        <v>7795149</v>
      </c>
      <c r="D884" s="10" t="s">
        <v>1762</v>
      </c>
      <c r="E884" s="8" t="s">
        <v>848</v>
      </c>
      <c r="F884" s="8" t="str">
        <f>IF(COUNTIF('Healthy (TIAB)'!A870:A1764, B884) &gt; 0, "Yes", "No")</f>
        <v>No</v>
      </c>
    </row>
    <row r="885" spans="1:6" ht="32" x14ac:dyDescent="0.2">
      <c r="A885" s="8">
        <v>1995</v>
      </c>
      <c r="B885" s="8">
        <v>8903660</v>
      </c>
      <c r="C885" s="9">
        <f>HYPERLINK(_xlfn.CONCAT("https://pubmed.ncbi.nlm.nih.gov/",B885), B885)</f>
        <v>8903660</v>
      </c>
      <c r="D885" s="10" t="s">
        <v>1639</v>
      </c>
      <c r="E885" s="8" t="s">
        <v>1016</v>
      </c>
      <c r="F885" s="8" t="str">
        <f>IF(COUNTIF('Healthy (TIAB)'!A957:A1851, B885) &gt; 0, "Yes", "No")</f>
        <v>No</v>
      </c>
    </row>
    <row r="886" spans="1:6" ht="32" x14ac:dyDescent="0.2">
      <c r="A886" s="8">
        <v>1995</v>
      </c>
      <c r="B886" s="8">
        <v>7702027</v>
      </c>
      <c r="C886" s="9">
        <f>HYPERLINK(_xlfn.CONCAT("https://pubmed.ncbi.nlm.nih.gov/",B886), B886)</f>
        <v>7702027</v>
      </c>
      <c r="D886" s="10" t="s">
        <v>1776</v>
      </c>
      <c r="E886" s="8" t="s">
        <v>848</v>
      </c>
      <c r="F886" s="8" t="str">
        <f>IF(COUNTIF('Healthy (TIAB)'!A965:A1859, B886) &gt; 0, "Yes", "No")</f>
        <v>No</v>
      </c>
    </row>
    <row r="887" spans="1:6" ht="32" x14ac:dyDescent="0.2">
      <c r="A887" s="8">
        <v>1995</v>
      </c>
      <c r="B887" s="8">
        <v>7653444</v>
      </c>
      <c r="C887" s="9">
        <f>HYPERLINK(_xlfn.CONCAT("https://pubmed.ncbi.nlm.nih.gov/",B887), B887)</f>
        <v>7653444</v>
      </c>
      <c r="D887" s="10" t="s">
        <v>1505</v>
      </c>
      <c r="E887" s="8" t="s">
        <v>899</v>
      </c>
      <c r="F887" s="8" t="str">
        <f>IF(COUNTIF('Healthy (TIAB)'!A969:A1863, B887) &gt; 0, "Yes", "No")</f>
        <v>No</v>
      </c>
    </row>
    <row r="888" spans="1:6" ht="32" x14ac:dyDescent="0.2">
      <c r="A888" s="8">
        <v>1995</v>
      </c>
      <c r="B888" s="8">
        <v>7759696</v>
      </c>
      <c r="C888" s="9">
        <f>HYPERLINK(_xlfn.CONCAT("https://pubmed.ncbi.nlm.nih.gov/",B888), B888)</f>
        <v>7759696</v>
      </c>
      <c r="D888" s="10" t="s">
        <v>1506</v>
      </c>
      <c r="E888" s="8" t="s">
        <v>1172</v>
      </c>
      <c r="F888" s="8" t="str">
        <f>IF(COUNTIF('Healthy (TIAB)'!A971:A1865, B888) &gt; 0, "Yes", "No")</f>
        <v>No</v>
      </c>
    </row>
    <row r="889" spans="1:6" ht="32" x14ac:dyDescent="0.2">
      <c r="A889" s="8">
        <v>1995</v>
      </c>
      <c r="B889" s="8">
        <v>7698053</v>
      </c>
      <c r="C889" s="9">
        <f>HYPERLINK(_xlfn.CONCAT("https://pubmed.ncbi.nlm.nih.gov/",B889), B889)</f>
        <v>7698053</v>
      </c>
      <c r="D889" s="10" t="s">
        <v>1507</v>
      </c>
      <c r="E889" s="8" t="s">
        <v>845</v>
      </c>
      <c r="F889" s="8" t="str">
        <f>IF(COUNTIF('Healthy (TIAB)'!A1091:A1985, B889) &gt; 0, "Yes", "No")</f>
        <v>No</v>
      </c>
    </row>
    <row r="890" spans="1:6" ht="48" x14ac:dyDescent="0.2">
      <c r="A890" s="8">
        <v>1995</v>
      </c>
      <c r="B890" s="8">
        <v>7825523</v>
      </c>
      <c r="C890" s="9">
        <f>HYPERLINK(_xlfn.CONCAT("https://pubmed.ncbi.nlm.nih.gov/",B890), B890)</f>
        <v>7825523</v>
      </c>
      <c r="D890" s="10" t="s">
        <v>1787</v>
      </c>
      <c r="E890" s="8" t="s">
        <v>887</v>
      </c>
      <c r="F890" s="8" t="str">
        <f>IF(COUNTIF('Healthy (TIAB)'!A1095:A1989, B890) &gt; 0, "Yes", "No")</f>
        <v>No</v>
      </c>
    </row>
    <row r="891" spans="1:6" ht="32" x14ac:dyDescent="0.2">
      <c r="A891" s="8">
        <v>1995</v>
      </c>
      <c r="B891" s="8">
        <v>8589202</v>
      </c>
      <c r="C891" s="9">
        <f>HYPERLINK(_xlfn.CONCAT("https://pubmed.ncbi.nlm.nih.gov/",B891), B891)</f>
        <v>8589202</v>
      </c>
      <c r="D891" s="10" t="s">
        <v>66</v>
      </c>
      <c r="E891" s="8" t="s">
        <v>856</v>
      </c>
      <c r="F891" s="8" t="str">
        <f>IF(COUNTIF('Healthy (TIAB)'!A1176:A2070, B891) &gt; 0, "Yes", "No")</f>
        <v>No</v>
      </c>
    </row>
    <row r="892" spans="1:6" ht="32" x14ac:dyDescent="0.2">
      <c r="A892" s="8">
        <v>1995</v>
      </c>
      <c r="B892" s="8">
        <v>7486485</v>
      </c>
      <c r="C892" s="9">
        <f>HYPERLINK(_xlfn.CONCAT("https://pubmed.ncbi.nlm.nih.gov/",B892), B892)</f>
        <v>7486485</v>
      </c>
      <c r="D892" s="10" t="s">
        <v>1508</v>
      </c>
      <c r="E892" s="8" t="s">
        <v>893</v>
      </c>
      <c r="F892" s="8" t="str">
        <f>IF(COUNTIF('Healthy (TIAB)'!A1198:A2092, B892) &gt; 0, "Yes", "No")</f>
        <v>No</v>
      </c>
    </row>
    <row r="893" spans="1:6" ht="32" x14ac:dyDescent="0.2">
      <c r="A893" s="8">
        <v>1995</v>
      </c>
      <c r="B893" s="8">
        <v>8614301</v>
      </c>
      <c r="C893" s="9">
        <f>HYPERLINK(_xlfn.CONCAT("https://pubmed.ncbi.nlm.nih.gov/",B893), B893)</f>
        <v>8614301</v>
      </c>
      <c r="D893" s="10" t="s">
        <v>224</v>
      </c>
      <c r="E893" s="8" t="s">
        <v>1025</v>
      </c>
      <c r="F893" s="8" t="str">
        <f>IF(COUNTIF('Healthy (TIAB)'!A1214:A2108, B893) &gt; 0, "Yes", "No")</f>
        <v>No</v>
      </c>
    </row>
    <row r="894" spans="1:6" ht="48" x14ac:dyDescent="0.2">
      <c r="A894" s="8">
        <v>1995</v>
      </c>
      <c r="B894" s="8">
        <v>7891046</v>
      </c>
      <c r="C894" s="9">
        <f>HYPERLINK(_xlfn.CONCAT("https://pubmed.ncbi.nlm.nih.gov/",B894), B894)</f>
        <v>7891046</v>
      </c>
      <c r="D894" s="10" t="s">
        <v>1671</v>
      </c>
      <c r="E894" s="8" t="s">
        <v>845</v>
      </c>
      <c r="F894" s="8" t="str">
        <f>IF(COUNTIF('Healthy (TIAB)'!A1279:A2173, B894) &gt; 0, "Yes", "No")</f>
        <v>No</v>
      </c>
    </row>
    <row r="895" spans="1:6" ht="32" x14ac:dyDescent="0.2">
      <c r="A895" s="8">
        <v>1995</v>
      </c>
      <c r="B895" s="8">
        <v>7775859</v>
      </c>
      <c r="C895" s="9">
        <f>HYPERLINK(_xlfn.CONCAT("https://pubmed.ncbi.nlm.nih.gov/",B895), B895)</f>
        <v>7775859</v>
      </c>
      <c r="D895" s="10" t="s">
        <v>1510</v>
      </c>
      <c r="E895" s="8" t="s">
        <v>887</v>
      </c>
      <c r="F895" s="8" t="str">
        <f>IF(COUNTIF('Healthy (TIAB)'!A1373:A2267, B895) &gt; 0, "Yes", "No")</f>
        <v>No</v>
      </c>
    </row>
    <row r="896" spans="1:6" ht="32" x14ac:dyDescent="0.2">
      <c r="A896" s="8">
        <v>1995</v>
      </c>
      <c r="B896" s="8">
        <v>7782902</v>
      </c>
      <c r="C896" s="9">
        <f>HYPERLINK(_xlfn.CONCAT("https://pubmed.ncbi.nlm.nih.gov/",B896), B896)</f>
        <v>7782902</v>
      </c>
      <c r="D896" s="10" t="s">
        <v>1511</v>
      </c>
      <c r="E896" s="8" t="s">
        <v>848</v>
      </c>
      <c r="F896" s="8" t="str">
        <f>IF(COUNTIF('Healthy (TIAB)'!A1514:A2408, B896) &gt; 0, "Yes", "No")</f>
        <v>No</v>
      </c>
    </row>
    <row r="897" spans="1:6" ht="32" x14ac:dyDescent="0.2">
      <c r="A897" s="8">
        <v>1995</v>
      </c>
      <c r="B897" s="8">
        <v>8821120</v>
      </c>
      <c r="C897" s="9">
        <f>HYPERLINK(_xlfn.CONCAT("https://pubmed.ncbi.nlm.nih.gov/",B897), B897)</f>
        <v>8821120</v>
      </c>
      <c r="D897" s="10" t="s">
        <v>1512</v>
      </c>
      <c r="E897" s="8" t="s">
        <v>853</v>
      </c>
      <c r="F897" s="8" t="str">
        <f>IF(COUNTIF('Healthy (TIAB)'!A1563:A2457, B897) &gt; 0, "Yes", "No")</f>
        <v>No</v>
      </c>
    </row>
    <row r="898" spans="1:6" ht="32" x14ac:dyDescent="0.2">
      <c r="A898" s="8">
        <v>1994</v>
      </c>
      <c r="B898" s="8">
        <v>7985829</v>
      </c>
      <c r="C898" s="9">
        <f>HYPERLINK(_xlfn.CONCAT("https://pubmed.ncbi.nlm.nih.gov/",B898), B898)</f>
        <v>7985829</v>
      </c>
      <c r="D898" s="10" t="s">
        <v>1739</v>
      </c>
      <c r="E898" s="8" t="s">
        <v>845</v>
      </c>
      <c r="F898" s="8" t="str">
        <f>IF(COUNTIF('Healthy (TIAB)'!A697:A1591, B898) &gt; 0, "Yes", "No")</f>
        <v>No</v>
      </c>
    </row>
    <row r="899" spans="1:6" ht="32" x14ac:dyDescent="0.2">
      <c r="A899" s="8">
        <v>1994</v>
      </c>
      <c r="B899" s="8">
        <v>8011502</v>
      </c>
      <c r="C899" s="9">
        <f>HYPERLINK(_xlfn.CONCAT("https://pubmed.ncbi.nlm.nih.gov/",B899), B899)</f>
        <v>8011502</v>
      </c>
      <c r="D899" s="10" t="s">
        <v>1745</v>
      </c>
      <c r="E899" s="8" t="s">
        <v>869</v>
      </c>
      <c r="F899" s="8" t="str">
        <f>IF(COUNTIF('Healthy (TIAB)'!A723:A1617, B899) &gt; 0, "Yes", "No")</f>
        <v>No</v>
      </c>
    </row>
    <row r="900" spans="1:6" ht="16" x14ac:dyDescent="0.2">
      <c r="A900" s="8">
        <v>1994</v>
      </c>
      <c r="B900" s="8">
        <v>7992239</v>
      </c>
      <c r="C900" s="9">
        <f>HYPERLINK(_xlfn.CONCAT("https://pubmed.ncbi.nlm.nih.gov/",B900), B900)</f>
        <v>7992239</v>
      </c>
      <c r="D900" s="10" t="s">
        <v>219</v>
      </c>
      <c r="E900" s="8" t="s">
        <v>887</v>
      </c>
      <c r="F900" s="8" t="str">
        <f>IF(COUNTIF('Healthy (TIAB)'!A726:A1620, B900) &gt; 0, "Yes", "No")</f>
        <v>No</v>
      </c>
    </row>
    <row r="901" spans="1:6" ht="32" x14ac:dyDescent="0.2">
      <c r="A901" s="8">
        <v>1994</v>
      </c>
      <c r="B901" s="8">
        <v>8172092</v>
      </c>
      <c r="C901" s="9">
        <f>HYPERLINK(_xlfn.CONCAT("https://pubmed.ncbi.nlm.nih.gov/",B901), B901)</f>
        <v>8172092</v>
      </c>
      <c r="D901" s="10" t="s">
        <v>1513</v>
      </c>
      <c r="E901" s="8" t="s">
        <v>845</v>
      </c>
      <c r="F901" s="8" t="str">
        <f>IF(COUNTIF('Healthy (TIAB)'!A1030:A1924, B901) &gt; 0, "Yes", "No")</f>
        <v>No</v>
      </c>
    </row>
    <row r="902" spans="1:6" ht="32" x14ac:dyDescent="0.2">
      <c r="A902" s="8">
        <v>1994</v>
      </c>
      <c r="B902" s="8">
        <v>8112187</v>
      </c>
      <c r="C902" s="9">
        <f>HYPERLINK(_xlfn.CONCAT("https://pubmed.ncbi.nlm.nih.gov/",B902), B902)</f>
        <v>8112187</v>
      </c>
      <c r="D902" s="10" t="s">
        <v>1720</v>
      </c>
      <c r="E902" s="8" t="s">
        <v>845</v>
      </c>
      <c r="F902" s="8" t="str">
        <f>IF(COUNTIF('Healthy (TIAB)'!A1094:A1988, B902) &gt; 0, "Yes", "No")</f>
        <v>No</v>
      </c>
    </row>
    <row r="903" spans="1:6" ht="32" x14ac:dyDescent="0.2">
      <c r="A903" s="8">
        <v>1994</v>
      </c>
      <c r="B903" s="8">
        <v>7852747</v>
      </c>
      <c r="C903" s="9">
        <f>HYPERLINK(_xlfn.CONCAT("https://pubmed.ncbi.nlm.nih.gov/",B903), B903)</f>
        <v>7852747</v>
      </c>
      <c r="D903" s="10" t="s">
        <v>1514</v>
      </c>
      <c r="E903" s="8" t="s">
        <v>845</v>
      </c>
      <c r="F903" s="8" t="str">
        <f>IF(COUNTIF('Healthy (TIAB)'!A1110:A2004, B903) &gt; 0, "Yes", "No")</f>
        <v>No</v>
      </c>
    </row>
    <row r="904" spans="1:6" ht="16" x14ac:dyDescent="0.2">
      <c r="A904" s="8">
        <v>1994</v>
      </c>
      <c r="B904" s="8">
        <v>7955181</v>
      </c>
      <c r="C904" s="9">
        <f>HYPERLINK(_xlfn.CONCAT("https://pubmed.ncbi.nlm.nih.gov/",B904), B904)</f>
        <v>7955181</v>
      </c>
      <c r="D904" s="10" t="s">
        <v>1792</v>
      </c>
      <c r="E904" s="8" t="s">
        <v>853</v>
      </c>
      <c r="F904" s="8" t="str">
        <f>IF(COUNTIF('Healthy (TIAB)'!A1181:A2075, B904) &gt; 0, "Yes", "No")</f>
        <v>No</v>
      </c>
    </row>
    <row r="905" spans="1:6" ht="16" x14ac:dyDescent="0.2">
      <c r="A905" s="8">
        <v>1994</v>
      </c>
      <c r="B905" s="8">
        <v>8737552</v>
      </c>
      <c r="C905" s="9">
        <f>HYPERLINK(_xlfn.CONCAT("https://pubmed.ncbi.nlm.nih.gov/",B905), B905)</f>
        <v>8737552</v>
      </c>
      <c r="D905" s="10" t="s">
        <v>1793</v>
      </c>
      <c r="E905" s="8" t="s">
        <v>845</v>
      </c>
      <c r="F905" s="8" t="str">
        <f>IF(COUNTIF('Healthy (TIAB)'!A1182:A2076, B905) &gt; 0, "Yes", "No")</f>
        <v>No</v>
      </c>
    </row>
    <row r="906" spans="1:6" ht="32" x14ac:dyDescent="0.2">
      <c r="A906" s="8">
        <v>1994</v>
      </c>
      <c r="B906" s="8">
        <v>8084465</v>
      </c>
      <c r="C906" s="9">
        <f>HYPERLINK(_xlfn.CONCAT("https://pubmed.ncbi.nlm.nih.gov/",B906), B906)</f>
        <v>8084465</v>
      </c>
      <c r="D906" s="10" t="s">
        <v>1515</v>
      </c>
      <c r="E906" s="8" t="s">
        <v>966</v>
      </c>
      <c r="F906" s="8" t="str">
        <f>IF(COUNTIF('Healthy (TIAB)'!A1354:A2248, B906) &gt; 0, "Yes", "No")</f>
        <v>No</v>
      </c>
    </row>
    <row r="907" spans="1:6" ht="16" x14ac:dyDescent="0.2">
      <c r="A907" s="8">
        <v>1994</v>
      </c>
      <c r="B907" s="8">
        <v>7939369</v>
      </c>
      <c r="C907" s="9">
        <f>HYPERLINK(_xlfn.CONCAT("https://pubmed.ncbi.nlm.nih.gov/",B907), B907)</f>
        <v>7939369</v>
      </c>
      <c r="D907" s="10" t="s">
        <v>1516</v>
      </c>
      <c r="E907" s="8" t="s">
        <v>853</v>
      </c>
      <c r="F907" s="8" t="str">
        <f>IF(COUNTIF('Healthy (TIAB)'!A1453:A2347, B907) &gt; 0, "Yes", "No")</f>
        <v>No</v>
      </c>
    </row>
    <row r="908" spans="1:6" ht="32" x14ac:dyDescent="0.2">
      <c r="A908" s="8">
        <v>1994</v>
      </c>
      <c r="B908" s="8">
        <v>7918310</v>
      </c>
      <c r="C908" s="9">
        <f>HYPERLINK(_xlfn.CONCAT("https://pubmed.ncbi.nlm.nih.gov/",B908), B908)</f>
        <v>7918310</v>
      </c>
      <c r="D908" s="10" t="s">
        <v>221</v>
      </c>
      <c r="E908" s="8" t="s">
        <v>1215</v>
      </c>
      <c r="F908" s="8" t="str">
        <f>IF(COUNTIF('Healthy (TIAB)'!A1530:A2424, B908) &gt; 0, "Yes", "No")</f>
        <v>No</v>
      </c>
    </row>
    <row r="909" spans="1:6" ht="32" x14ac:dyDescent="0.2">
      <c r="A909" s="8">
        <v>1994</v>
      </c>
      <c r="B909" s="8">
        <v>7958682</v>
      </c>
      <c r="C909" s="9">
        <f>HYPERLINK(_xlfn.CONCAT("https://pubmed.ncbi.nlm.nih.gov/",B909), B909)</f>
        <v>7958682</v>
      </c>
      <c r="D909" s="10" t="s">
        <v>1834</v>
      </c>
      <c r="E909" s="8" t="s">
        <v>853</v>
      </c>
      <c r="F909" s="8" t="str">
        <f>IF(COUNTIF('Healthy (TIAB)'!A1611:A2505, B909) &gt; 0, "Yes", "No")</f>
        <v>No</v>
      </c>
    </row>
    <row r="910" spans="1:6" ht="32" x14ac:dyDescent="0.2">
      <c r="A910" s="8">
        <v>1993</v>
      </c>
      <c r="B910" s="8">
        <v>8502270</v>
      </c>
      <c r="C910" s="9">
        <f>HYPERLINK(_xlfn.CONCAT("https://pubmed.ncbi.nlm.nih.gov/",B910), B910)</f>
        <v>8502270</v>
      </c>
      <c r="D910" s="10" t="s">
        <v>1743</v>
      </c>
      <c r="E910" s="8" t="s">
        <v>869</v>
      </c>
      <c r="F910" s="8" t="str">
        <f>IF(COUNTIF('Healthy (TIAB)'!A721:A1615, B910) &gt; 0, "Yes", "No")</f>
        <v>No</v>
      </c>
    </row>
    <row r="911" spans="1:6" ht="16" x14ac:dyDescent="0.2">
      <c r="A911" s="8">
        <v>1993</v>
      </c>
      <c r="B911" s="8">
        <v>8258959</v>
      </c>
      <c r="C911" s="9">
        <f>HYPERLINK(_xlfn.CONCAT("https://pubmed.ncbi.nlm.nih.gov/",B911), B911)</f>
        <v>8258959</v>
      </c>
      <c r="D911" s="10" t="s">
        <v>1615</v>
      </c>
      <c r="E911" s="8" t="s">
        <v>893</v>
      </c>
      <c r="F911" s="8" t="str">
        <f>IF(COUNTIF('Healthy (TIAB)'!A792:A1686, B911) &gt; 0, "Yes", "No")</f>
        <v>No</v>
      </c>
    </row>
    <row r="912" spans="1:6" ht="16" x14ac:dyDescent="0.2">
      <c r="A912" s="8">
        <v>1993</v>
      </c>
      <c r="B912" s="8">
        <v>8355469</v>
      </c>
      <c r="C912" s="9">
        <f>HYPERLINK(_xlfn.CONCAT("https://pubmed.ncbi.nlm.nih.gov/",B912), B912)</f>
        <v>8355469</v>
      </c>
      <c r="D912" s="10" t="s">
        <v>1517</v>
      </c>
      <c r="E912" s="8" t="s">
        <v>873</v>
      </c>
      <c r="F912" s="8" t="str">
        <f>IF(COUNTIF('Healthy (TIAB)'!A803:A1697, B912) &gt; 0, "Yes", "No")</f>
        <v>No</v>
      </c>
    </row>
    <row r="913" spans="1:6" ht="32" x14ac:dyDescent="0.2">
      <c r="A913" s="8">
        <v>1993</v>
      </c>
      <c r="B913" s="8">
        <v>8422345</v>
      </c>
      <c r="C913" s="9">
        <f>HYPERLINK(_xlfn.CONCAT("https://pubmed.ncbi.nlm.nih.gov/",B913), B913)</f>
        <v>8422345</v>
      </c>
      <c r="D913" s="10" t="s">
        <v>1518</v>
      </c>
      <c r="E913" s="8" t="s">
        <v>961</v>
      </c>
      <c r="F913" s="8" t="str">
        <f>IF(COUNTIF('Healthy (TIAB)'!A819:A1713, B913) &gt; 0, "Yes", "No")</f>
        <v>No</v>
      </c>
    </row>
    <row r="914" spans="1:6" ht="32" x14ac:dyDescent="0.2">
      <c r="A914" s="8">
        <v>1993</v>
      </c>
      <c r="B914" s="8">
        <v>8480678</v>
      </c>
      <c r="C914" s="9">
        <f>HYPERLINK(_xlfn.CONCAT("https://pubmed.ncbi.nlm.nih.gov/",B914), B914)</f>
        <v>8480678</v>
      </c>
      <c r="D914" s="10" t="s">
        <v>61</v>
      </c>
      <c r="E914" s="8" t="s">
        <v>887</v>
      </c>
      <c r="F914" s="8" t="str">
        <f>IF(COUNTIF('Healthy (TIAB)'!A936:A1830, B914) &gt; 0, "Yes", "No")</f>
        <v>No</v>
      </c>
    </row>
    <row r="915" spans="1:6" ht="32" x14ac:dyDescent="0.2">
      <c r="A915" s="8">
        <v>1993</v>
      </c>
      <c r="B915" s="8">
        <v>8436250</v>
      </c>
      <c r="C915" s="9">
        <f>HYPERLINK(_xlfn.CONCAT("https://pubmed.ncbi.nlm.nih.gov/",B915), B915)</f>
        <v>8436250</v>
      </c>
      <c r="D915" s="10" t="s">
        <v>1773</v>
      </c>
      <c r="E915" s="8" t="s">
        <v>887</v>
      </c>
      <c r="F915" s="8" t="str">
        <f>IF(COUNTIF('Healthy (TIAB)'!A954:A1848, B915) &gt; 0, "Yes", "No")</f>
        <v>No</v>
      </c>
    </row>
    <row r="916" spans="1:6" ht="32" x14ac:dyDescent="0.2">
      <c r="A916" s="8">
        <v>1993</v>
      </c>
      <c r="B916" s="8">
        <v>8378746</v>
      </c>
      <c r="C916" s="9">
        <f>HYPERLINK(_xlfn.CONCAT("https://pubmed.ncbi.nlm.nih.gov/",B916), B916)</f>
        <v>8378746</v>
      </c>
      <c r="D916" s="10" t="s">
        <v>625</v>
      </c>
      <c r="E916" s="8" t="s">
        <v>851</v>
      </c>
      <c r="F916" s="8" t="str">
        <f>IF(COUNTIF('Healthy (TIAB)'!A960:A1854, B916) &gt; 0, "Yes", "No")</f>
        <v>No</v>
      </c>
    </row>
    <row r="917" spans="1:6" ht="32" x14ac:dyDescent="0.2">
      <c r="A917" s="8">
        <v>1993</v>
      </c>
      <c r="B917" s="8">
        <v>8325975</v>
      </c>
      <c r="C917" s="9">
        <f>HYPERLINK(_xlfn.CONCAT("https://pubmed.ncbi.nlm.nih.gov/",B917), B917)</f>
        <v>8325975</v>
      </c>
      <c r="D917" s="10" t="s">
        <v>1519</v>
      </c>
      <c r="E917" s="8" t="s">
        <v>850</v>
      </c>
      <c r="F917" s="8" t="str">
        <f>IF(COUNTIF('Healthy (TIAB)'!A1005:A1899, B917) &gt; 0, "Yes", "No")</f>
        <v>No</v>
      </c>
    </row>
    <row r="918" spans="1:6" ht="32" x14ac:dyDescent="0.2">
      <c r="A918" s="8">
        <v>1993</v>
      </c>
      <c r="B918" s="8">
        <v>8241099</v>
      </c>
      <c r="C918" s="9">
        <f>HYPERLINK(_xlfn.CONCAT("https://pubmed.ncbi.nlm.nih.gov/",B918), B918)</f>
        <v>8241099</v>
      </c>
      <c r="D918" s="10" t="s">
        <v>1520</v>
      </c>
      <c r="E918" s="8" t="s">
        <v>887</v>
      </c>
      <c r="F918" s="8" t="str">
        <f>IF(COUNTIF('Healthy (TIAB)'!A1039:A1933, B918) &gt; 0, "Yes", "No")</f>
        <v>No</v>
      </c>
    </row>
    <row r="919" spans="1:6" ht="32" x14ac:dyDescent="0.2">
      <c r="A919" s="8">
        <v>1993</v>
      </c>
      <c r="B919" s="8">
        <v>8222740</v>
      </c>
      <c r="C919" s="9">
        <f>HYPERLINK(_xlfn.CONCAT("https://pubmed.ncbi.nlm.nih.gov/",B919), B919)</f>
        <v>8222740</v>
      </c>
      <c r="D919" s="10" t="s">
        <v>1659</v>
      </c>
      <c r="E919" s="8" t="s">
        <v>1265</v>
      </c>
      <c r="F919" s="8" t="str">
        <f>IF(COUNTIF('Healthy (TIAB)'!A1146:A2040, B919) &gt; 0, "Yes", "No")</f>
        <v>No</v>
      </c>
    </row>
    <row r="920" spans="1:6" ht="32" x14ac:dyDescent="0.2">
      <c r="A920" s="8">
        <v>1993</v>
      </c>
      <c r="B920" s="8">
        <v>8503363</v>
      </c>
      <c r="C920" s="9">
        <f>HYPERLINK(_xlfn.CONCAT("https://pubmed.ncbi.nlm.nih.gov/",B920), B920)</f>
        <v>8503363</v>
      </c>
      <c r="D920" s="10" t="s">
        <v>1522</v>
      </c>
      <c r="E920" s="8" t="s">
        <v>853</v>
      </c>
      <c r="F920" s="8" t="str">
        <f>IF(COUNTIF('Healthy (TIAB)'!A1196:A2090, B920) &gt; 0, "Yes", "No")</f>
        <v>No</v>
      </c>
    </row>
    <row r="921" spans="1:6" ht="48" x14ac:dyDescent="0.2">
      <c r="A921" s="8">
        <v>1993</v>
      </c>
      <c r="B921" s="8">
        <v>8219660</v>
      </c>
      <c r="C921" s="9">
        <f>HYPERLINK(_xlfn.CONCAT("https://pubmed.ncbi.nlm.nih.gov/",B921), B921)</f>
        <v>8219660</v>
      </c>
      <c r="D921" s="10" t="s">
        <v>1523</v>
      </c>
      <c r="E921" s="8" t="s">
        <v>887</v>
      </c>
      <c r="F921" s="8" t="str">
        <f>IF(COUNTIF('Healthy (TIAB)'!A1240:A2134, B921) &gt; 0, "Yes", "No")</f>
        <v>No</v>
      </c>
    </row>
    <row r="922" spans="1:6" ht="16" x14ac:dyDescent="0.2">
      <c r="A922" s="8">
        <v>1993</v>
      </c>
      <c r="B922" s="8">
        <v>7907885</v>
      </c>
      <c r="C922" s="9">
        <f>HYPERLINK(_xlfn.CONCAT("https://pubmed.ncbi.nlm.nih.gov/",B922), B922)</f>
        <v>7907885</v>
      </c>
      <c r="D922" s="10" t="s">
        <v>1524</v>
      </c>
      <c r="E922" s="8" t="s">
        <v>887</v>
      </c>
      <c r="F922" s="8" t="str">
        <f>IF(COUNTIF('Healthy (TIAB)'!A1270:A2164, B922) &gt; 0, "Yes", "No")</f>
        <v>No</v>
      </c>
    </row>
    <row r="923" spans="1:6" ht="32" x14ac:dyDescent="0.2">
      <c r="A923" s="8">
        <v>1993</v>
      </c>
      <c r="B923" s="8">
        <v>8471818</v>
      </c>
      <c r="C923" s="9">
        <f>HYPERLINK(_xlfn.CONCAT("https://pubmed.ncbi.nlm.nih.gov/",B923), B923)</f>
        <v>8471818</v>
      </c>
      <c r="D923" s="10" t="s">
        <v>1525</v>
      </c>
      <c r="E923" s="8" t="s">
        <v>893</v>
      </c>
      <c r="F923" s="8" t="str">
        <f>IF(COUNTIF('Healthy (TIAB)'!A1532:A2426, B923) &gt; 0, "Yes", "No")</f>
        <v>No</v>
      </c>
    </row>
    <row r="924" spans="1:6" ht="32" x14ac:dyDescent="0.2">
      <c r="A924" s="8">
        <v>1993</v>
      </c>
      <c r="B924" s="8">
        <v>8399634</v>
      </c>
      <c r="C924" s="9">
        <f>HYPERLINK(_xlfn.CONCAT("https://pubmed.ncbi.nlm.nih.gov/",B924), B924)</f>
        <v>8399634</v>
      </c>
      <c r="D924" s="10" t="s">
        <v>1690</v>
      </c>
      <c r="E924" s="8" t="s">
        <v>1046</v>
      </c>
      <c r="F924" s="8" t="str">
        <f>IF(COUNTIF('Healthy (TIAB)'!A1533:A2427, B924) &gt; 0, "Yes", "No")</f>
        <v>No</v>
      </c>
    </row>
    <row r="925" spans="1:6" ht="32" x14ac:dyDescent="0.2">
      <c r="A925" s="8">
        <v>1993</v>
      </c>
      <c r="B925" s="8">
        <v>8241095</v>
      </c>
      <c r="C925" s="9">
        <f>HYPERLINK(_xlfn.CONCAT("https://pubmed.ncbi.nlm.nih.gov/",B925), B925)</f>
        <v>8241095</v>
      </c>
      <c r="D925" s="10" t="s">
        <v>1526</v>
      </c>
      <c r="E925" s="8" t="s">
        <v>1236</v>
      </c>
      <c r="F925" s="8" t="str">
        <f>IF(COUNTIF('Healthy (TIAB)'!A1547:A2441, B925) &gt; 0, "Yes", "No")</f>
        <v>No</v>
      </c>
    </row>
    <row r="926" spans="1:6" ht="32" x14ac:dyDescent="0.2">
      <c r="A926" s="8">
        <v>1993</v>
      </c>
      <c r="B926" s="8">
        <v>8224635</v>
      </c>
      <c r="C926" s="9">
        <f>HYPERLINK(_xlfn.CONCAT("https://pubmed.ncbi.nlm.nih.gov/",B926), B926)</f>
        <v>8224635</v>
      </c>
      <c r="D926" s="10" t="s">
        <v>294</v>
      </c>
      <c r="E926" s="8" t="s">
        <v>899</v>
      </c>
      <c r="F926" s="8" t="str">
        <f>IF(COUNTIF('Healthy (TIAB)'!A1610:A2504, B926) &gt; 0, "Yes", "No")</f>
        <v>No</v>
      </c>
    </row>
    <row r="927" spans="1:6" ht="32" x14ac:dyDescent="0.2">
      <c r="A927" s="8">
        <v>1993</v>
      </c>
      <c r="B927" s="8">
        <v>8327853</v>
      </c>
      <c r="C927" s="9">
        <f>HYPERLINK(_xlfn.CONCAT("https://pubmed.ncbi.nlm.nih.gov/",B927), B927)</f>
        <v>8327853</v>
      </c>
      <c r="D927" s="10" t="s">
        <v>60</v>
      </c>
      <c r="E927" s="8" t="s">
        <v>899</v>
      </c>
      <c r="F927" s="8" t="str">
        <f>IF(COUNTIF('Healthy (TIAB)'!A1748:A2642, B927) &gt; 0, "Yes", "No")</f>
        <v>No</v>
      </c>
    </row>
    <row r="928" spans="1:6" ht="16" x14ac:dyDescent="0.2">
      <c r="A928" s="8">
        <v>1992</v>
      </c>
      <c r="B928" s="8">
        <v>1457875</v>
      </c>
      <c r="C928" s="9">
        <f>HYPERLINK(_xlfn.CONCAT("https://pubmed.ncbi.nlm.nih.gov/",B928), B928)</f>
        <v>1457875</v>
      </c>
      <c r="D928" s="10" t="s">
        <v>1608</v>
      </c>
      <c r="E928" s="8" t="s">
        <v>951</v>
      </c>
      <c r="F928" s="8" t="str">
        <f>IF(COUNTIF('Healthy (TIAB)'!A728:A1622, B928) &gt; 0, "Yes", "No")</f>
        <v>No</v>
      </c>
    </row>
    <row r="929" spans="1:6" ht="32" x14ac:dyDescent="0.2">
      <c r="A929" s="8">
        <v>1992</v>
      </c>
      <c r="B929" s="8">
        <v>1411254</v>
      </c>
      <c r="C929" s="9">
        <f>HYPERLINK(_xlfn.CONCAT("https://pubmed.ncbi.nlm.nih.gov/",B929), B929)</f>
        <v>1411254</v>
      </c>
      <c r="D929" s="10" t="s">
        <v>1527</v>
      </c>
      <c r="E929" s="8" t="s">
        <v>848</v>
      </c>
      <c r="F929" s="8" t="str">
        <f>IF(COUNTIF('Healthy (TIAB)'!A789:A1683, B929) &gt; 0, "Yes", "No")</f>
        <v>No</v>
      </c>
    </row>
    <row r="930" spans="1:6" ht="32" x14ac:dyDescent="0.2">
      <c r="A930" s="8">
        <v>1992</v>
      </c>
      <c r="B930" s="8">
        <v>1477328</v>
      </c>
      <c r="C930" s="9">
        <f>HYPERLINK(_xlfn.CONCAT("https://pubmed.ncbi.nlm.nih.gov/",B930), B930)</f>
        <v>1477328</v>
      </c>
      <c r="D930" s="10" t="s">
        <v>1528</v>
      </c>
      <c r="E930" s="8" t="s">
        <v>887</v>
      </c>
      <c r="F930" s="8" t="str">
        <f>IF(COUNTIF('Healthy (TIAB)'!A805:A1699, B930) &gt; 0, "Yes", "No")</f>
        <v>No</v>
      </c>
    </row>
    <row r="931" spans="1:6" ht="32" x14ac:dyDescent="0.2">
      <c r="A931" s="8">
        <v>1992</v>
      </c>
      <c r="B931" s="8">
        <v>1529284</v>
      </c>
      <c r="C931" s="9">
        <f>HYPERLINK(_xlfn.CONCAT("https://pubmed.ncbi.nlm.nih.gov/",B931), B931)</f>
        <v>1529284</v>
      </c>
      <c r="D931" s="10" t="s">
        <v>1771</v>
      </c>
      <c r="E931" s="8" t="s">
        <v>853</v>
      </c>
      <c r="F931" s="8" t="str">
        <f>IF(COUNTIF('Healthy (TIAB)'!A948:A1842, B931) &gt; 0, "Yes", "No")</f>
        <v>No</v>
      </c>
    </row>
    <row r="932" spans="1:6" ht="16" x14ac:dyDescent="0.2">
      <c r="A932" s="8">
        <v>1992</v>
      </c>
      <c r="B932" s="8">
        <v>1563884</v>
      </c>
      <c r="C932" s="9">
        <f>HYPERLINK(_xlfn.CONCAT("https://pubmed.ncbi.nlm.nih.gov/",B932), B932)</f>
        <v>1563884</v>
      </c>
      <c r="D932" s="10" t="s">
        <v>1772</v>
      </c>
      <c r="E932" s="8" t="s">
        <v>853</v>
      </c>
      <c r="F932" s="8" t="str">
        <f>IF(COUNTIF('Healthy (TIAB)'!A950:A1844, B932) &gt; 0, "Yes", "No")</f>
        <v>No</v>
      </c>
    </row>
    <row r="933" spans="1:6" ht="16" x14ac:dyDescent="0.2">
      <c r="A933" s="8">
        <v>1992</v>
      </c>
      <c r="B933" s="8">
        <v>1640003</v>
      </c>
      <c r="C933" s="9">
        <f>HYPERLINK(_xlfn.CONCAT("https://pubmed.ncbi.nlm.nih.gov/",B933), B933)</f>
        <v>1640003</v>
      </c>
      <c r="D933" s="10" t="s">
        <v>1638</v>
      </c>
      <c r="E933" s="8" t="s">
        <v>1297</v>
      </c>
      <c r="F933" s="8" t="str">
        <f>IF(COUNTIF('Healthy (TIAB)'!A951:A1845, B933) &gt; 0, "Yes", "No")</f>
        <v>No</v>
      </c>
    </row>
    <row r="934" spans="1:6" ht="48" x14ac:dyDescent="0.2">
      <c r="A934" s="8">
        <v>1992</v>
      </c>
      <c r="B934" s="8">
        <v>1453884</v>
      </c>
      <c r="C934" s="9">
        <f>HYPERLINK(_xlfn.CONCAT("https://pubmed.ncbi.nlm.nih.gov/",B934), B934)</f>
        <v>1453884</v>
      </c>
      <c r="D934" s="10" t="s">
        <v>1529</v>
      </c>
      <c r="E934" s="8" t="s">
        <v>1530</v>
      </c>
      <c r="F934" s="8" t="str">
        <f>IF(COUNTIF('Healthy (TIAB)'!A984:A1878, B934) &gt; 0, "Yes", "No")</f>
        <v>No</v>
      </c>
    </row>
    <row r="935" spans="1:6" ht="16" x14ac:dyDescent="0.2">
      <c r="A935" s="8">
        <v>1992</v>
      </c>
      <c r="B935" s="8">
        <v>1466329</v>
      </c>
      <c r="C935" s="9">
        <f>HYPERLINK(_xlfn.CONCAT("https://pubmed.ncbi.nlm.nih.gov/",B935), B935)</f>
        <v>1466329</v>
      </c>
      <c r="D935" s="10" t="s">
        <v>1531</v>
      </c>
      <c r="E935" s="8" t="s">
        <v>856</v>
      </c>
      <c r="F935" s="8" t="str">
        <f>IF(COUNTIF('Healthy (TIAB)'!A996:A1890, B935) &gt; 0, "Yes", "No")</f>
        <v>No</v>
      </c>
    </row>
    <row r="936" spans="1:6" ht="32" x14ac:dyDescent="0.2">
      <c r="A936" s="8">
        <v>1992</v>
      </c>
      <c r="B936" s="8">
        <v>1390601</v>
      </c>
      <c r="C936" s="9">
        <f>HYPERLINK(_xlfn.CONCAT("https://pubmed.ncbi.nlm.nih.gov/",B936), B936)</f>
        <v>1390601</v>
      </c>
      <c r="D936" s="10" t="s">
        <v>59</v>
      </c>
      <c r="E936" s="8" t="s">
        <v>1467</v>
      </c>
      <c r="F936" s="8" t="str">
        <f>IF(COUNTIF('Healthy (TIAB)'!A1035:A1929, B936) &gt; 0, "Yes", "No")</f>
        <v>No</v>
      </c>
    </row>
    <row r="937" spans="1:6" ht="48" x14ac:dyDescent="0.2">
      <c r="A937" s="8">
        <v>1992</v>
      </c>
      <c r="B937" s="8">
        <v>1409770</v>
      </c>
      <c r="C937" s="9">
        <f>HYPERLINK(_xlfn.CONCAT("https://pubmed.ncbi.nlm.nih.gov/",B937), B937)</f>
        <v>1409770</v>
      </c>
      <c r="D937" s="10" t="s">
        <v>1650</v>
      </c>
      <c r="E937" s="8" t="s">
        <v>850</v>
      </c>
      <c r="F937" s="8" t="str">
        <f>IF(COUNTIF('Healthy (TIAB)'!A1037:A1931, B937) &gt; 0, "Yes", "No")</f>
        <v>No</v>
      </c>
    </row>
    <row r="938" spans="1:6" ht="32" x14ac:dyDescent="0.2">
      <c r="A938" s="8">
        <v>1992</v>
      </c>
      <c r="B938" s="8">
        <v>1406295</v>
      </c>
      <c r="C938" s="9">
        <f>HYPERLINK(_xlfn.CONCAT("https://pubmed.ncbi.nlm.nih.gov/",B938), B938)</f>
        <v>1406295</v>
      </c>
      <c r="D938" s="10" t="s">
        <v>1532</v>
      </c>
      <c r="E938" s="8" t="s">
        <v>893</v>
      </c>
      <c r="F938" s="8" t="str">
        <f>IF(COUNTIF('Healthy (TIAB)'!A1079:A1973, B938) &gt; 0, "Yes", "No")</f>
        <v>No</v>
      </c>
    </row>
    <row r="939" spans="1:6" ht="32" x14ac:dyDescent="0.2">
      <c r="A939" s="8">
        <v>1992</v>
      </c>
      <c r="B939" s="8">
        <v>1459169</v>
      </c>
      <c r="C939" s="9">
        <f>HYPERLINK(_xlfn.CONCAT("https://pubmed.ncbi.nlm.nih.gov/",B939), B939)</f>
        <v>1459169</v>
      </c>
      <c r="D939" s="10" t="s">
        <v>214</v>
      </c>
      <c r="E939" s="8" t="s">
        <v>851</v>
      </c>
      <c r="F939" s="8" t="str">
        <f>IF(COUNTIF('Healthy (TIAB)'!A1080:A1974, B939) &gt; 0, "Yes", "No")</f>
        <v>No</v>
      </c>
    </row>
    <row r="940" spans="1:6" ht="32" x14ac:dyDescent="0.2">
      <c r="A940" s="8">
        <v>1992</v>
      </c>
      <c r="B940" s="8">
        <v>1636624</v>
      </c>
      <c r="C940" s="9">
        <f>HYPERLINK(_xlfn.CONCAT("https://pubmed.ncbi.nlm.nih.gov/",B940), B940)</f>
        <v>1636624</v>
      </c>
      <c r="D940" s="10" t="s">
        <v>1533</v>
      </c>
      <c r="E940" s="8" t="s">
        <v>851</v>
      </c>
      <c r="F940" s="8" t="str">
        <f>IF(COUNTIF('Healthy (TIAB)'!A1082:A1976, B940) &gt; 0, "Yes", "No")</f>
        <v>No</v>
      </c>
    </row>
    <row r="941" spans="1:6" ht="32" x14ac:dyDescent="0.2">
      <c r="A941" s="8">
        <v>1992</v>
      </c>
      <c r="B941" s="8">
        <v>1328817</v>
      </c>
      <c r="C941" s="9">
        <f>HYPERLINK(_xlfn.CONCAT("https://pubmed.ncbi.nlm.nih.gov/",B941), B941)</f>
        <v>1328817</v>
      </c>
      <c r="D941" s="10" t="s">
        <v>1534</v>
      </c>
      <c r="E941" s="8" t="s">
        <v>1025</v>
      </c>
      <c r="F941" s="8" t="str">
        <f>IF(COUNTIF('Healthy (TIAB)'!A1147:A2041, B941) &gt; 0, "Yes", "No")</f>
        <v>No</v>
      </c>
    </row>
    <row r="942" spans="1:6" ht="32" x14ac:dyDescent="0.2">
      <c r="A942" s="8">
        <v>1992</v>
      </c>
      <c r="B942" s="8">
        <v>1610984</v>
      </c>
      <c r="C942" s="9">
        <f>HYPERLINK(_xlfn.CONCAT("https://pubmed.ncbi.nlm.nih.gov/",B942), B942)</f>
        <v>1610984</v>
      </c>
      <c r="D942" s="10" t="s">
        <v>1661</v>
      </c>
      <c r="E942" s="8" t="s">
        <v>851</v>
      </c>
      <c r="F942" s="8" t="str">
        <f>IF(COUNTIF('Healthy (TIAB)'!A1156:A2050, B942) &gt; 0, "Yes", "No")</f>
        <v>No</v>
      </c>
    </row>
    <row r="943" spans="1:6" ht="32" x14ac:dyDescent="0.2">
      <c r="A943" s="8">
        <v>1992</v>
      </c>
      <c r="B943" s="8">
        <v>1492755</v>
      </c>
      <c r="C943" s="9">
        <f>HYPERLINK(_xlfn.CONCAT("https://pubmed.ncbi.nlm.nih.gov/",B943), B943)</f>
        <v>1492755</v>
      </c>
      <c r="D943" s="10" t="s">
        <v>1689</v>
      </c>
      <c r="E943" s="8" t="s">
        <v>850</v>
      </c>
      <c r="F943" s="8" t="str">
        <f>IF(COUNTIF('Healthy (TIAB)'!A1521:A2415, B943) &gt; 0, "Yes", "No")</f>
        <v>No</v>
      </c>
    </row>
    <row r="944" spans="1:6" ht="32" x14ac:dyDescent="0.2">
      <c r="A944" s="8">
        <v>1992</v>
      </c>
      <c r="B944" s="8">
        <v>1319109</v>
      </c>
      <c r="C944" s="9">
        <f>HYPERLINK(_xlfn.CONCAT("https://pubmed.ncbi.nlm.nih.gov/",B944), B944)</f>
        <v>1319109</v>
      </c>
      <c r="D944" s="10" t="s">
        <v>1535</v>
      </c>
      <c r="E944" s="8" t="s">
        <v>887</v>
      </c>
      <c r="F944" s="8" t="str">
        <f>IF(COUNTIF('Healthy (TIAB)'!A1538:A2432, B944) &gt; 0, "Yes", "No")</f>
        <v>No</v>
      </c>
    </row>
    <row r="945" spans="1:6" ht="32" x14ac:dyDescent="0.2">
      <c r="A945" s="8">
        <v>1992</v>
      </c>
      <c r="B945" s="8">
        <v>1390587</v>
      </c>
      <c r="C945" s="9">
        <f>HYPERLINK(_xlfn.CONCAT("https://pubmed.ncbi.nlm.nih.gov/",B945), B945)</f>
        <v>1390587</v>
      </c>
      <c r="D945" s="10" t="s">
        <v>1536</v>
      </c>
      <c r="E945" s="8" t="s">
        <v>856</v>
      </c>
      <c r="F945" s="8" t="str">
        <f>IF(COUNTIF('Healthy (TIAB)'!A1605:A2499, B945) &gt; 0, "Yes", "No")</f>
        <v>No</v>
      </c>
    </row>
    <row r="946" spans="1:6" ht="32" x14ac:dyDescent="0.2">
      <c r="A946" s="8">
        <v>1992</v>
      </c>
      <c r="B946" s="8">
        <v>1398503</v>
      </c>
      <c r="C946" s="9">
        <f>HYPERLINK(_xlfn.CONCAT("https://pubmed.ncbi.nlm.nih.gov/",B946), B946)</f>
        <v>1398503</v>
      </c>
      <c r="D946" s="10" t="s">
        <v>1537</v>
      </c>
      <c r="E946" s="8" t="s">
        <v>1242</v>
      </c>
      <c r="F946" s="8" t="str">
        <f>IF(COUNTIF('Healthy (TIAB)'!A1628:A2522, B946) &gt; 0, "Yes", "No")</f>
        <v>No</v>
      </c>
    </row>
    <row r="947" spans="1:6" ht="16" x14ac:dyDescent="0.2">
      <c r="A947" s="8">
        <v>1992</v>
      </c>
      <c r="B947" s="8">
        <v>1417068</v>
      </c>
      <c r="C947" s="9">
        <f>HYPERLINK(_xlfn.CONCAT("https://pubmed.ncbi.nlm.nih.gov/",B947), B947)</f>
        <v>1417068</v>
      </c>
      <c r="D947" s="10" t="s">
        <v>1838</v>
      </c>
      <c r="E947" s="8" t="s">
        <v>899</v>
      </c>
      <c r="F947" s="8" t="str">
        <f>IF(COUNTIF('Healthy (TIAB)'!A1629:A2523, B947) &gt; 0, "Yes", "No")</f>
        <v>No</v>
      </c>
    </row>
    <row r="948" spans="1:6" ht="32" x14ac:dyDescent="0.2">
      <c r="A948" s="8">
        <v>1991</v>
      </c>
      <c r="B948" s="8">
        <v>1826986</v>
      </c>
      <c r="C948" s="9">
        <f>HYPERLINK(_xlfn.CONCAT("https://pubmed.ncbi.nlm.nih.gov/",B948), B948)</f>
        <v>1826986</v>
      </c>
      <c r="D948" s="10" t="s">
        <v>1538</v>
      </c>
      <c r="E948" s="8" t="s">
        <v>1242</v>
      </c>
      <c r="F948" s="8" t="str">
        <f>IF(COUNTIF('Healthy (TIAB)'!A731:A1625, B948) &gt; 0, "Yes", "No")</f>
        <v>No</v>
      </c>
    </row>
    <row r="949" spans="1:6" ht="32" x14ac:dyDescent="0.2">
      <c r="A949" s="8">
        <v>1991</v>
      </c>
      <c r="B949" s="8">
        <v>1861924</v>
      </c>
      <c r="C949" s="9">
        <f>HYPERLINK(_xlfn.CONCAT("https://pubmed.ncbi.nlm.nih.gov/",B949), B949)</f>
        <v>1861924</v>
      </c>
      <c r="D949" s="10" t="s">
        <v>1539</v>
      </c>
      <c r="E949" s="8" t="s">
        <v>845</v>
      </c>
      <c r="F949" s="8" t="str">
        <f>IF(COUNTIF('Healthy (TIAB)'!A751:A1645, B949) &gt; 0, "Yes", "No")</f>
        <v>No</v>
      </c>
    </row>
    <row r="950" spans="1:6" ht="32" x14ac:dyDescent="0.2">
      <c r="A950" s="8">
        <v>1991</v>
      </c>
      <c r="B950" s="8">
        <v>1832701</v>
      </c>
      <c r="C950" s="9">
        <f>HYPERLINK(_xlfn.CONCAT("https://pubmed.ncbi.nlm.nih.gov/",B950), B950)</f>
        <v>1832701</v>
      </c>
      <c r="D950" s="10" t="s">
        <v>1540</v>
      </c>
      <c r="E950" s="8" t="s">
        <v>853</v>
      </c>
      <c r="F950" s="8" t="str">
        <f>IF(COUNTIF('Healthy (TIAB)'!A816:A1710, B950) &gt; 0, "Yes", "No")</f>
        <v>No</v>
      </c>
    </row>
    <row r="951" spans="1:6" ht="32" x14ac:dyDescent="0.2">
      <c r="A951" s="8">
        <v>1991</v>
      </c>
      <c r="B951" s="8">
        <v>1991153</v>
      </c>
      <c r="C951" s="9">
        <f>HYPERLINK(_xlfn.CONCAT("https://pubmed.ncbi.nlm.nih.gov/",B951), B951)</f>
        <v>1991153</v>
      </c>
      <c r="D951" s="10" t="s">
        <v>1712</v>
      </c>
      <c r="E951" s="8" t="s">
        <v>851</v>
      </c>
      <c r="F951" s="8" t="str">
        <f>IF(COUNTIF('Healthy (TIAB)'!A833:A1727, B951) &gt; 0, "Yes", "No")</f>
        <v>No</v>
      </c>
    </row>
    <row r="952" spans="1:6" ht="32" x14ac:dyDescent="0.2">
      <c r="A952" s="8">
        <v>1991</v>
      </c>
      <c r="B952" s="8">
        <v>1759984</v>
      </c>
      <c r="C952" s="9">
        <f>HYPERLINK(_xlfn.CONCAT("https://pubmed.ncbi.nlm.nih.gov/",B952), B952)</f>
        <v>1759984</v>
      </c>
      <c r="D952" s="10" t="s">
        <v>1775</v>
      </c>
      <c r="E952" s="8" t="s">
        <v>899</v>
      </c>
      <c r="F952" s="8" t="str">
        <f>IF(COUNTIF('Healthy (TIAB)'!A958:A1852, B952) &gt; 0, "Yes", "No")</f>
        <v>No</v>
      </c>
    </row>
    <row r="953" spans="1:6" ht="32" x14ac:dyDescent="0.2">
      <c r="A953" s="8">
        <v>1991</v>
      </c>
      <c r="B953" s="8">
        <v>2065040</v>
      </c>
      <c r="C953" s="9">
        <f>HYPERLINK(_xlfn.CONCAT("https://pubmed.ncbi.nlm.nih.gov/",B953), B953)</f>
        <v>2065040</v>
      </c>
      <c r="D953" s="10" t="s">
        <v>1541</v>
      </c>
      <c r="E953" s="8" t="s">
        <v>845</v>
      </c>
      <c r="F953" s="8" t="str">
        <f>IF(COUNTIF('Healthy (TIAB)'!A967:A1861, B953) &gt; 0, "Yes", "No")</f>
        <v>No</v>
      </c>
    </row>
    <row r="954" spans="1:6" ht="16" x14ac:dyDescent="0.2">
      <c r="A954" s="8">
        <v>1991</v>
      </c>
      <c r="B954" s="8">
        <v>1831755</v>
      </c>
      <c r="C954" s="9">
        <f>HYPERLINK(_xlfn.CONCAT("https://pubmed.ncbi.nlm.nih.gov/",B954), B954)</f>
        <v>1831755</v>
      </c>
      <c r="D954" s="10" t="s">
        <v>1542</v>
      </c>
      <c r="E954" s="8" t="s">
        <v>899</v>
      </c>
      <c r="F954" s="8" t="str">
        <f>IF(COUNTIF('Healthy (TIAB)'!A1015:A1909, B954) &gt; 0, "Yes", "No")</f>
        <v>No</v>
      </c>
    </row>
    <row r="955" spans="1:6" ht="32" x14ac:dyDescent="0.2">
      <c r="A955" s="8">
        <v>1991</v>
      </c>
      <c r="B955" s="8">
        <v>2000816</v>
      </c>
      <c r="C955" s="9">
        <f>HYPERLINK(_xlfn.CONCAT("https://pubmed.ncbi.nlm.nih.gov/",B955), B955)</f>
        <v>2000816</v>
      </c>
      <c r="D955" s="10" t="s">
        <v>1543</v>
      </c>
      <c r="E955" s="8" t="s">
        <v>899</v>
      </c>
      <c r="F955" s="8" t="str">
        <f>IF(COUNTIF('Healthy (TIAB)'!A1059:A1953, B955) &gt; 0, "Yes", "No")</f>
        <v>No</v>
      </c>
    </row>
    <row r="956" spans="1:6" ht="32" x14ac:dyDescent="0.2">
      <c r="A956" s="8">
        <v>1991</v>
      </c>
      <c r="B956" s="8">
        <v>2000036</v>
      </c>
      <c r="C956" s="9">
        <f>HYPERLINK(_xlfn.CONCAT("https://pubmed.ncbi.nlm.nih.gov/",B956), B956)</f>
        <v>2000036</v>
      </c>
      <c r="D956" s="10" t="s">
        <v>1786</v>
      </c>
      <c r="E956" s="8" t="s">
        <v>1434</v>
      </c>
      <c r="F956" s="8" t="str">
        <f>IF(COUNTIF('Healthy (TIAB)'!A1083:A1977, B956) &gt; 0, "Yes", "No")</f>
        <v>No</v>
      </c>
    </row>
    <row r="957" spans="1:6" ht="32" x14ac:dyDescent="0.2">
      <c r="A957" s="8">
        <v>1991</v>
      </c>
      <c r="B957" s="8">
        <v>1897475</v>
      </c>
      <c r="C957" s="9">
        <f>HYPERLINK(_xlfn.CONCAT("https://pubmed.ncbi.nlm.nih.gov/",B957), B957)</f>
        <v>1897475</v>
      </c>
      <c r="D957" s="10" t="s">
        <v>1721</v>
      </c>
      <c r="E957" s="8" t="s">
        <v>851</v>
      </c>
      <c r="F957" s="8" t="str">
        <f>IF(COUNTIF('Healthy (TIAB)'!A1219:A2113, B957) &gt; 0, "Yes", "No")</f>
        <v>No</v>
      </c>
    </row>
    <row r="958" spans="1:6" ht="32" x14ac:dyDescent="0.2">
      <c r="A958" s="8">
        <v>1991</v>
      </c>
      <c r="B958" s="8">
        <v>1828336</v>
      </c>
      <c r="C958" s="9">
        <f>HYPERLINK(_xlfn.CONCAT("https://pubmed.ncbi.nlm.nih.gov/",B958), B958)</f>
        <v>1828336</v>
      </c>
      <c r="D958" s="10" t="s">
        <v>1544</v>
      </c>
      <c r="E958" s="8" t="s">
        <v>845</v>
      </c>
      <c r="F958" s="8" t="str">
        <f>IF(COUNTIF('Healthy (TIAB)'!A1241:A2135, B958) &gt; 0, "Yes", "No")</f>
        <v>No</v>
      </c>
    </row>
    <row r="959" spans="1:6" ht="32" x14ac:dyDescent="0.2">
      <c r="A959" s="8">
        <v>1991</v>
      </c>
      <c r="B959" s="8">
        <v>1989427</v>
      </c>
      <c r="C959" s="9">
        <f>HYPERLINK(_xlfn.CONCAT("https://pubmed.ncbi.nlm.nih.gov/",B959), B959)</f>
        <v>1989427</v>
      </c>
      <c r="D959" s="10" t="s">
        <v>1545</v>
      </c>
      <c r="E959" s="8" t="s">
        <v>943</v>
      </c>
      <c r="F959" s="8" t="str">
        <f>IF(COUNTIF('Healthy (TIAB)'!A1256:A2150, B959) &gt; 0, "Yes", "No")</f>
        <v>No</v>
      </c>
    </row>
    <row r="960" spans="1:6" ht="48" x14ac:dyDescent="0.2">
      <c r="A960" s="8">
        <v>1991</v>
      </c>
      <c r="B960" s="8">
        <v>1987991</v>
      </c>
      <c r="C960" s="9">
        <f>HYPERLINK(_xlfn.CONCAT("https://pubmed.ncbi.nlm.nih.gov/",B960), B960)</f>
        <v>1987991</v>
      </c>
      <c r="D960" s="10" t="s">
        <v>205</v>
      </c>
      <c r="E960" s="8" t="s">
        <v>1297</v>
      </c>
      <c r="F960" s="8" t="str">
        <f>IF(COUNTIF('Healthy (TIAB)'!A1528:A2422, B960) &gt; 0, "Yes", "No")</f>
        <v>No</v>
      </c>
    </row>
    <row r="961" spans="1:6" ht="16" x14ac:dyDescent="0.2">
      <c r="A961" s="8">
        <v>1991</v>
      </c>
      <c r="B961" s="8">
        <v>1888238</v>
      </c>
      <c r="C961" s="9">
        <f>HYPERLINK(_xlfn.CONCAT("https://pubmed.ncbi.nlm.nih.gov/",B961), B961)</f>
        <v>1888238</v>
      </c>
      <c r="D961" s="10" t="s">
        <v>1546</v>
      </c>
      <c r="E961" s="8" t="s">
        <v>1287</v>
      </c>
      <c r="F961" s="8" t="str">
        <f>IF(COUNTIF('Healthy (TIAB)'!A1540:A2434, B961) &gt; 0, "Yes", "No")</f>
        <v>No</v>
      </c>
    </row>
    <row r="962" spans="1:6" ht="16" x14ac:dyDescent="0.2">
      <c r="A962" s="8">
        <v>1990</v>
      </c>
      <c r="B962" s="8">
        <v>2222942</v>
      </c>
      <c r="C962" s="9">
        <f>HYPERLINK(_xlfn.CONCAT("https://pubmed.ncbi.nlm.nih.gov/",B962), B962)</f>
        <v>2222942</v>
      </c>
      <c r="D962" s="10" t="s">
        <v>1547</v>
      </c>
      <c r="E962" s="8" t="s">
        <v>887</v>
      </c>
      <c r="F962" s="8" t="str">
        <f>IF(COUNTIF('Healthy (TIAB)'!A729:A1623, B962) &gt; 0, "Yes", "No")</f>
        <v>No</v>
      </c>
    </row>
    <row r="963" spans="1:6" ht="32" x14ac:dyDescent="0.2">
      <c r="A963" s="8">
        <v>1990</v>
      </c>
      <c r="B963" s="8">
        <v>2139859</v>
      </c>
      <c r="C963" s="9">
        <f>HYPERLINK(_xlfn.CONCAT("https://pubmed.ncbi.nlm.nih.gov/",B963), B963)</f>
        <v>2139859</v>
      </c>
      <c r="D963" s="10" t="s">
        <v>1747</v>
      </c>
      <c r="E963" s="8" t="s">
        <v>851</v>
      </c>
      <c r="F963" s="8" t="str">
        <f>IF(COUNTIF('Healthy (TIAB)'!A735:A1629, B963) &gt; 0, "Yes", "No")</f>
        <v>No</v>
      </c>
    </row>
    <row r="964" spans="1:6" ht="16" x14ac:dyDescent="0.2">
      <c r="A964" s="8">
        <v>1990</v>
      </c>
      <c r="B964" s="8">
        <v>2250591</v>
      </c>
      <c r="C964" s="9">
        <f>HYPERLINK(_xlfn.CONCAT("https://pubmed.ncbi.nlm.nih.gov/",B964), B964)</f>
        <v>2250591</v>
      </c>
      <c r="D964" s="10" t="s">
        <v>1750</v>
      </c>
      <c r="E964" s="8" t="s">
        <v>853</v>
      </c>
      <c r="F964" s="8" t="str">
        <f>IF(COUNTIF('Healthy (TIAB)'!A746:A1640, B964) &gt; 0, "Yes", "No")</f>
        <v>No</v>
      </c>
    </row>
    <row r="965" spans="1:6" ht="16" x14ac:dyDescent="0.2">
      <c r="A965" s="8">
        <v>1990</v>
      </c>
      <c r="B965" s="8">
        <v>2141757</v>
      </c>
      <c r="C965" s="9">
        <f>HYPERLINK(_xlfn.CONCAT("https://pubmed.ncbi.nlm.nih.gov/",B965), B965)</f>
        <v>2141757</v>
      </c>
      <c r="D965" s="10" t="s">
        <v>203</v>
      </c>
      <c r="E965" s="8" t="s">
        <v>850</v>
      </c>
      <c r="F965" s="8" t="str">
        <f>IF(COUNTIF('Healthy (TIAB)'!A794:A1688, B965) &gt; 0, "Yes", "No")</f>
        <v>No</v>
      </c>
    </row>
    <row r="966" spans="1:6" ht="32" x14ac:dyDescent="0.2">
      <c r="A966" s="8">
        <v>1990</v>
      </c>
      <c r="B966" s="8">
        <v>2142635</v>
      </c>
      <c r="C966" s="9">
        <f>HYPERLINK(_xlfn.CONCAT("https://pubmed.ncbi.nlm.nih.gov/",B966), B966)</f>
        <v>2142635</v>
      </c>
      <c r="D966" s="10" t="s">
        <v>1616</v>
      </c>
      <c r="E966" s="8" t="s">
        <v>897</v>
      </c>
      <c r="F966" s="8" t="str">
        <f>IF(COUNTIF('Healthy (TIAB)'!A798:A1692, B966) &gt; 0, "Yes", "No")</f>
        <v>No</v>
      </c>
    </row>
    <row r="967" spans="1:6" ht="32" x14ac:dyDescent="0.2">
      <c r="A967" s="8">
        <v>1990</v>
      </c>
      <c r="B967" s="8">
        <v>2341828</v>
      </c>
      <c r="C967" s="9">
        <f>HYPERLINK(_xlfn.CONCAT("https://pubmed.ncbi.nlm.nih.gov/",B967), B967)</f>
        <v>2341828</v>
      </c>
      <c r="D967" s="10" t="s">
        <v>202</v>
      </c>
      <c r="E967" s="8" t="s">
        <v>853</v>
      </c>
      <c r="F967" s="8" t="str">
        <f>IF(COUNTIF('Healthy (TIAB)'!A804:A1698, B967) &gt; 0, "Yes", "No")</f>
        <v>No</v>
      </c>
    </row>
    <row r="968" spans="1:6" ht="16" x14ac:dyDescent="0.2">
      <c r="A968" s="8">
        <v>1990</v>
      </c>
      <c r="B968" s="8">
        <v>2309646</v>
      </c>
      <c r="C968" s="9">
        <f>HYPERLINK(_xlfn.CONCAT("https://pubmed.ncbi.nlm.nih.gov/",B968), B968)</f>
        <v>2309646</v>
      </c>
      <c r="D968" s="10" t="s">
        <v>1548</v>
      </c>
      <c r="E968" s="8" t="s">
        <v>1467</v>
      </c>
      <c r="F968" s="8" t="str">
        <f>IF(COUNTIF('Healthy (TIAB)'!A820:A1714, B968) &gt; 0, "Yes", "No")</f>
        <v>No</v>
      </c>
    </row>
    <row r="969" spans="1:6" ht="32" x14ac:dyDescent="0.2">
      <c r="A969" s="8">
        <v>1990</v>
      </c>
      <c r="B969" s="8">
        <v>2239719</v>
      </c>
      <c r="C969" s="9">
        <f>HYPERLINK(_xlfn.CONCAT("https://pubmed.ncbi.nlm.nih.gov/",B969), B969)</f>
        <v>2239719</v>
      </c>
      <c r="D969" s="10" t="s">
        <v>1549</v>
      </c>
      <c r="E969" s="8" t="s">
        <v>853</v>
      </c>
      <c r="F969" s="8" t="str">
        <f>IF(COUNTIF('Healthy (TIAB)'!A953:A1847, B969) &gt; 0, "Yes", "No")</f>
        <v>No</v>
      </c>
    </row>
    <row r="970" spans="1:6" ht="32" x14ac:dyDescent="0.2">
      <c r="A970" s="8">
        <v>1990</v>
      </c>
      <c r="B970" s="8">
        <v>2280233</v>
      </c>
      <c r="C970" s="9">
        <f>HYPERLINK(_xlfn.CONCAT("https://pubmed.ncbi.nlm.nih.gov/",B970), B970)</f>
        <v>2280233</v>
      </c>
      <c r="D970" s="10" t="s">
        <v>1640</v>
      </c>
      <c r="E970" s="8" t="s">
        <v>845</v>
      </c>
      <c r="F970" s="8" t="str">
        <f>IF(COUNTIF('Healthy (TIAB)'!A961:A1855, B970) &gt; 0, "Yes", "No")</f>
        <v>No</v>
      </c>
    </row>
    <row r="971" spans="1:6" ht="32" x14ac:dyDescent="0.2">
      <c r="A971" s="8">
        <v>1990</v>
      </c>
      <c r="B971" s="8">
        <v>2137696</v>
      </c>
      <c r="C971" s="9">
        <f>HYPERLINK(_xlfn.CONCAT("https://pubmed.ncbi.nlm.nih.gov/",B971), B971)</f>
        <v>2137696</v>
      </c>
      <c r="D971" s="10" t="s">
        <v>1550</v>
      </c>
      <c r="E971" s="8" t="s">
        <v>851</v>
      </c>
      <c r="F971" s="8" t="str">
        <f>IF(COUNTIF('Healthy (TIAB)'!A973:A1867, B971) &gt; 0, "Yes", "No")</f>
        <v>No</v>
      </c>
    </row>
    <row r="972" spans="1:6" ht="32" x14ac:dyDescent="0.2">
      <c r="A972" s="8">
        <v>1990</v>
      </c>
      <c r="B972" s="8">
        <v>2105538</v>
      </c>
      <c r="C972" s="9">
        <f>HYPERLINK(_xlfn.CONCAT("https://pubmed.ncbi.nlm.nih.gov/",B972), B972)</f>
        <v>2105538</v>
      </c>
      <c r="D972" s="10" t="s">
        <v>1777</v>
      </c>
      <c r="E972" s="8" t="s">
        <v>966</v>
      </c>
      <c r="F972" s="8" t="str">
        <f>IF(COUNTIF('Healthy (TIAB)'!A975:A1869, B972) &gt; 0, "Yes", "No")</f>
        <v>No</v>
      </c>
    </row>
    <row r="973" spans="1:6" ht="32" x14ac:dyDescent="0.2">
      <c r="A973" s="8">
        <v>1990</v>
      </c>
      <c r="B973" s="8">
        <v>2146966</v>
      </c>
      <c r="C973" s="9">
        <f>HYPERLINK(_xlfn.CONCAT("https://pubmed.ncbi.nlm.nih.gov/",B973), B973)</f>
        <v>2146966</v>
      </c>
      <c r="D973" s="10" t="s">
        <v>1551</v>
      </c>
      <c r="E973" s="8" t="s">
        <v>1287</v>
      </c>
      <c r="F973" s="8" t="str">
        <f>IF(COUNTIF('Healthy (TIAB)'!A976:A1870, B973) &gt; 0, "Yes", "No")</f>
        <v>No</v>
      </c>
    </row>
    <row r="974" spans="1:6" ht="16" x14ac:dyDescent="0.2">
      <c r="A974" s="8">
        <v>1990</v>
      </c>
      <c r="B974" s="8">
        <v>2282101</v>
      </c>
      <c r="C974" s="9">
        <f>HYPERLINK(_xlfn.CONCAT("https://pubmed.ncbi.nlm.nih.gov/",B974), B974)</f>
        <v>2282101</v>
      </c>
      <c r="D974" s="10" t="s">
        <v>1646</v>
      </c>
      <c r="E974" s="8" t="s">
        <v>1002</v>
      </c>
      <c r="F974" s="8" t="str">
        <f>IF(COUNTIF('Healthy (TIAB)'!A988:A1882, B974) &gt; 0, "Yes", "No")</f>
        <v>No</v>
      </c>
    </row>
    <row r="975" spans="1:6" ht="32" x14ac:dyDescent="0.2">
      <c r="A975" s="8">
        <v>1990</v>
      </c>
      <c r="B975" s="8">
        <v>2160490</v>
      </c>
      <c r="C975" s="9">
        <f>HYPERLINK(_xlfn.CONCAT("https://pubmed.ncbi.nlm.nih.gov/",B975), B975)</f>
        <v>2160490</v>
      </c>
      <c r="D975" s="10" t="s">
        <v>1647</v>
      </c>
      <c r="E975" s="8" t="s">
        <v>851</v>
      </c>
      <c r="F975" s="8" t="str">
        <f>IF(COUNTIF('Healthy (TIAB)'!A992:A1886, B975) &gt; 0, "Yes", "No")</f>
        <v>No</v>
      </c>
    </row>
    <row r="976" spans="1:6" ht="32" x14ac:dyDescent="0.2">
      <c r="A976" s="8">
        <v>1990</v>
      </c>
      <c r="B976" s="8">
        <v>2375788</v>
      </c>
      <c r="C976" s="9">
        <f>HYPERLINK(_xlfn.CONCAT("https://pubmed.ncbi.nlm.nih.gov/",B976), B976)</f>
        <v>2375788</v>
      </c>
      <c r="D976" s="10" t="s">
        <v>1552</v>
      </c>
      <c r="E976" s="8" t="s">
        <v>899</v>
      </c>
      <c r="F976" s="8" t="str">
        <f>IF(COUNTIF('Healthy (TIAB)'!A993:A1887, B976) &gt; 0, "Yes", "No")</f>
        <v>No</v>
      </c>
    </row>
    <row r="977" spans="1:6" ht="32" x14ac:dyDescent="0.2">
      <c r="A977" s="8">
        <v>1990</v>
      </c>
      <c r="B977" s="8">
        <v>1971991</v>
      </c>
      <c r="C977" s="9">
        <f>HYPERLINK(_xlfn.CONCAT("https://pubmed.ncbi.nlm.nih.gov/",B977), B977)</f>
        <v>1971991</v>
      </c>
      <c r="D977" s="10" t="s">
        <v>1553</v>
      </c>
      <c r="E977" s="8" t="s">
        <v>887</v>
      </c>
      <c r="F977" s="8" t="str">
        <f>IF(COUNTIF('Healthy (TIAB)'!A1043:A1937, B977) &gt; 0, "Yes", "No")</f>
        <v>No</v>
      </c>
    </row>
    <row r="978" spans="1:6" ht="32" x14ac:dyDescent="0.2">
      <c r="A978" s="8">
        <v>1990</v>
      </c>
      <c r="B978" s="8">
        <v>2137901</v>
      </c>
      <c r="C978" s="9">
        <f>HYPERLINK(_xlfn.CONCAT("https://pubmed.ncbi.nlm.nih.gov/",B978), B978)</f>
        <v>2137901</v>
      </c>
      <c r="D978" s="10" t="s">
        <v>1653</v>
      </c>
      <c r="E978" s="8" t="s">
        <v>1025</v>
      </c>
      <c r="F978" s="8" t="str">
        <f>IF(COUNTIF('Healthy (TIAB)'!A1078:A1972, B978) &gt; 0, "Yes", "No")</f>
        <v>No</v>
      </c>
    </row>
    <row r="979" spans="1:6" ht="16" x14ac:dyDescent="0.2">
      <c r="A979" s="8">
        <v>1990</v>
      </c>
      <c r="B979" s="8">
        <v>2147175</v>
      </c>
      <c r="C979" s="9">
        <f>HYPERLINK(_xlfn.CONCAT("https://pubmed.ncbi.nlm.nih.gov/",B979), B979)</f>
        <v>2147175</v>
      </c>
      <c r="D979" s="10" t="s">
        <v>1554</v>
      </c>
      <c r="E979" s="8" t="s">
        <v>878</v>
      </c>
      <c r="F979" s="8" t="str">
        <f>IF(COUNTIF('Healthy (TIAB)'!A1081:A1975, B979) &gt; 0, "Yes", "No")</f>
        <v>No</v>
      </c>
    </row>
    <row r="980" spans="1:6" ht="16" x14ac:dyDescent="0.2">
      <c r="A980" s="8">
        <v>1990</v>
      </c>
      <c r="B980" s="8">
        <v>2201495</v>
      </c>
      <c r="C980" s="9">
        <f>HYPERLINK(_xlfn.CONCAT("https://pubmed.ncbi.nlm.nih.gov/",B980), B980)</f>
        <v>2201495</v>
      </c>
      <c r="D980" s="10" t="s">
        <v>1555</v>
      </c>
      <c r="E980" s="8" t="s">
        <v>1434</v>
      </c>
      <c r="F980" s="8" t="str">
        <f>IF(COUNTIF('Healthy (TIAB)'!A1084:A1978, B980) &gt; 0, "Yes", "No")</f>
        <v>No</v>
      </c>
    </row>
    <row r="981" spans="1:6" ht="16" x14ac:dyDescent="0.2">
      <c r="A981" s="8">
        <v>1990</v>
      </c>
      <c r="B981" s="8">
        <v>2209315</v>
      </c>
      <c r="C981" s="9">
        <f>HYPERLINK(_xlfn.CONCAT("https://pubmed.ncbi.nlm.nih.gov/",B981), B981)</f>
        <v>2209315</v>
      </c>
      <c r="D981" s="10" t="s">
        <v>1556</v>
      </c>
      <c r="E981" s="8" t="s">
        <v>887</v>
      </c>
      <c r="F981" s="8" t="str">
        <f>IF(COUNTIF('Healthy (TIAB)'!A1087:A1981, B981) &gt; 0, "Yes", "No")</f>
        <v>No</v>
      </c>
    </row>
    <row r="982" spans="1:6" ht="16" x14ac:dyDescent="0.2">
      <c r="A982" s="8">
        <v>1990</v>
      </c>
      <c r="B982" s="8">
        <v>2240382</v>
      </c>
      <c r="C982" s="9">
        <f>HYPERLINK(_xlfn.CONCAT("https://pubmed.ncbi.nlm.nih.gov/",B982), B982)</f>
        <v>2240382</v>
      </c>
      <c r="D982" s="10" t="s">
        <v>1557</v>
      </c>
      <c r="E982" s="8" t="s">
        <v>869</v>
      </c>
      <c r="F982" s="8" t="str">
        <f>IF(COUNTIF('Healthy (TIAB)'!A1092:A1986, B982) &gt; 0, "Yes", "No")</f>
        <v>No</v>
      </c>
    </row>
    <row r="983" spans="1:6" ht="32" x14ac:dyDescent="0.2">
      <c r="A983" s="8">
        <v>1990</v>
      </c>
      <c r="B983" s="8">
        <v>2239789</v>
      </c>
      <c r="C983" s="9">
        <f>HYPERLINK(_xlfn.CONCAT("https://pubmed.ncbi.nlm.nih.gov/",B983), B983)</f>
        <v>2239789</v>
      </c>
      <c r="D983" s="10" t="s">
        <v>1558</v>
      </c>
      <c r="E983" s="8" t="s">
        <v>851</v>
      </c>
      <c r="F983" s="8" t="str">
        <f>IF(COUNTIF('Healthy (TIAB)'!A1158:A2052, B983) &gt; 0, "Yes", "No")</f>
        <v>No</v>
      </c>
    </row>
    <row r="984" spans="1:6" ht="32" x14ac:dyDescent="0.2">
      <c r="A984" s="8">
        <v>1990</v>
      </c>
      <c r="B984" s="8">
        <v>2129353</v>
      </c>
      <c r="C984" s="9">
        <f>HYPERLINK(_xlfn.CONCAT("https://pubmed.ncbi.nlm.nih.gov/",B984), B984)</f>
        <v>2129353</v>
      </c>
      <c r="D984" s="10" t="s">
        <v>1559</v>
      </c>
      <c r="E984" s="8" t="s">
        <v>1136</v>
      </c>
      <c r="F984" s="8" t="str">
        <f>IF(COUNTIF('Healthy (TIAB)'!A1217:A2111, B984) &gt; 0, "Yes", "No")</f>
        <v>No</v>
      </c>
    </row>
    <row r="985" spans="1:6" ht="32" x14ac:dyDescent="0.2">
      <c r="A985" s="8">
        <v>1990</v>
      </c>
      <c r="B985" s="8">
        <v>2383918</v>
      </c>
      <c r="C985" s="9">
        <f>HYPERLINK(_xlfn.CONCAT("https://pubmed.ncbi.nlm.nih.gov/",B985), B985)</f>
        <v>2383918</v>
      </c>
      <c r="D985" s="10" t="s">
        <v>1560</v>
      </c>
      <c r="E985" s="8" t="s">
        <v>887</v>
      </c>
      <c r="F985" s="8" t="str">
        <f>IF(COUNTIF('Healthy (TIAB)'!A1266:A2160, B985) &gt; 0, "Yes", "No")</f>
        <v>No</v>
      </c>
    </row>
    <row r="986" spans="1:6" ht="32" x14ac:dyDescent="0.2">
      <c r="A986" s="8">
        <v>1990</v>
      </c>
      <c r="B986" s="8">
        <v>2297349</v>
      </c>
      <c r="C986" s="9">
        <f>HYPERLINK(_xlfn.CONCAT("https://pubmed.ncbi.nlm.nih.gov/",B986), B986)</f>
        <v>2297349</v>
      </c>
      <c r="D986" s="10" t="s">
        <v>1561</v>
      </c>
      <c r="E986" s="8" t="s">
        <v>887</v>
      </c>
      <c r="F986" s="8" t="str">
        <f>IF(COUNTIF('Healthy (TIAB)'!A1287:A2181, B986) &gt; 0, "Yes", "No")</f>
        <v>No</v>
      </c>
    </row>
    <row r="987" spans="1:6" ht="16" x14ac:dyDescent="0.2">
      <c r="A987" s="8">
        <v>1990</v>
      </c>
      <c r="B987" s="8">
        <v>2137803</v>
      </c>
      <c r="C987" s="9">
        <f>HYPERLINK(_xlfn.CONCAT("https://pubmed.ncbi.nlm.nih.gov/",B987), B987)</f>
        <v>2137803</v>
      </c>
      <c r="D987" s="10" t="s">
        <v>201</v>
      </c>
      <c r="E987" s="8" t="s">
        <v>1366</v>
      </c>
      <c r="F987" s="8" t="str">
        <f>IF(COUNTIF('Healthy (TIAB)'!A1312:A2206, B987) &gt; 0, "Yes", "No")</f>
        <v>No</v>
      </c>
    </row>
    <row r="988" spans="1:6" ht="32" x14ac:dyDescent="0.2">
      <c r="A988" s="8">
        <v>1990</v>
      </c>
      <c r="B988" s="8">
        <v>2318345</v>
      </c>
      <c r="C988" s="9">
        <f>HYPERLINK(_xlfn.CONCAT("https://pubmed.ncbi.nlm.nih.gov/",B988), B988)</f>
        <v>2318345</v>
      </c>
      <c r="D988" s="10" t="s">
        <v>1677</v>
      </c>
      <c r="E988" s="8" t="s">
        <v>856</v>
      </c>
      <c r="F988" s="8" t="str">
        <f>IF(COUNTIF('Healthy (TIAB)'!A1357:A2251, B988) &gt; 0, "Yes", "No")</f>
        <v>No</v>
      </c>
    </row>
    <row r="989" spans="1:6" ht="16" x14ac:dyDescent="0.2">
      <c r="A989" s="8">
        <v>1990</v>
      </c>
      <c r="B989" s="8">
        <v>2375296</v>
      </c>
      <c r="C989" s="9">
        <f>HYPERLINK(_xlfn.CONCAT("https://pubmed.ncbi.nlm.nih.gov/",B989), B989)</f>
        <v>2375296</v>
      </c>
      <c r="D989" s="10" t="s">
        <v>46</v>
      </c>
      <c r="E989" s="8" t="s">
        <v>1434</v>
      </c>
      <c r="F989" s="8" t="str">
        <f>IF(COUNTIF('Healthy (TIAB)'!A1360:A2254, B989) &gt; 0, "Yes", "No")</f>
        <v>No</v>
      </c>
    </row>
    <row r="990" spans="1:6" ht="32" x14ac:dyDescent="0.2">
      <c r="A990" s="8">
        <v>1990</v>
      </c>
      <c r="B990" s="8">
        <v>2403586</v>
      </c>
      <c r="C990" s="9">
        <f>HYPERLINK(_xlfn.CONCAT("https://pubmed.ncbi.nlm.nih.gov/",B990), B990)</f>
        <v>2403586</v>
      </c>
      <c r="D990" s="10" t="s">
        <v>1562</v>
      </c>
      <c r="E990" s="8" t="s">
        <v>850</v>
      </c>
      <c r="F990" s="8" t="str">
        <f>IF(COUNTIF('Healthy (TIAB)'!A1506:A2400, B990) &gt; 0, "Yes", "No")</f>
        <v>No</v>
      </c>
    </row>
    <row r="991" spans="1:6" ht="32" x14ac:dyDescent="0.2">
      <c r="A991" s="8">
        <v>1990</v>
      </c>
      <c r="B991" s="8">
        <v>2285385</v>
      </c>
      <c r="C991" s="9">
        <f>HYPERLINK(_xlfn.CONCAT("https://pubmed.ncbi.nlm.nih.gov/",B991), B991)</f>
        <v>2285385</v>
      </c>
      <c r="D991" s="10" t="s">
        <v>1563</v>
      </c>
      <c r="E991" s="8" t="s">
        <v>850</v>
      </c>
      <c r="F991" s="8" t="str">
        <f>IF(COUNTIF('Healthy (TIAB)'!A1534:A2428, B991) &gt; 0, "Yes", "No")</f>
        <v>No</v>
      </c>
    </row>
    <row r="992" spans="1:6" ht="32" x14ac:dyDescent="0.2">
      <c r="A992" s="8">
        <v>1990</v>
      </c>
      <c r="B992" s="8">
        <v>2181859</v>
      </c>
      <c r="C992" s="9">
        <f>HYPERLINK(_xlfn.CONCAT("https://pubmed.ncbi.nlm.nih.gov/",B992), B992)</f>
        <v>2181859</v>
      </c>
      <c r="D992" s="10" t="s">
        <v>1564</v>
      </c>
      <c r="E992" s="8" t="s">
        <v>1297</v>
      </c>
      <c r="F992" s="8" t="str">
        <f>IF(COUNTIF('Healthy (TIAB)'!A1535:A2429, B992) &gt; 0, "Yes", "No")</f>
        <v>No</v>
      </c>
    </row>
    <row r="993" spans="1:6" ht="16" x14ac:dyDescent="0.2">
      <c r="A993" s="8">
        <v>1990</v>
      </c>
      <c r="B993" s="8">
        <v>2246608</v>
      </c>
      <c r="C993" s="9">
        <f>HYPERLINK(_xlfn.CONCAT("https://pubmed.ncbi.nlm.nih.gov/",B993), B993)</f>
        <v>2246608</v>
      </c>
      <c r="D993" s="10" t="s">
        <v>1565</v>
      </c>
      <c r="E993" s="8" t="s">
        <v>899</v>
      </c>
      <c r="F993" s="8" t="str">
        <f>IF(COUNTIF('Healthy (TIAB)'!A1558:A2452, B993) &gt; 0, "Yes", "No")</f>
        <v>No</v>
      </c>
    </row>
    <row r="994" spans="1:6" ht="32" x14ac:dyDescent="0.2">
      <c r="A994" s="8">
        <v>1990</v>
      </c>
      <c r="B994" s="8">
        <v>2113220</v>
      </c>
      <c r="C994" s="9">
        <f>HYPERLINK(_xlfn.CONCAT("https://pubmed.ncbi.nlm.nih.gov/",B994), B994)</f>
        <v>2113220</v>
      </c>
      <c r="D994" s="10" t="s">
        <v>1696</v>
      </c>
      <c r="E994" s="8" t="s">
        <v>875</v>
      </c>
      <c r="F994" s="8" t="str">
        <f>IF(COUNTIF('Healthy (TIAB)'!A1598:A2492, B994) &gt; 0, "Yes", "No")</f>
        <v>No</v>
      </c>
    </row>
    <row r="995" spans="1:6" ht="32" x14ac:dyDescent="0.2">
      <c r="A995" s="8">
        <v>1990</v>
      </c>
      <c r="B995" s="8">
        <v>2112634</v>
      </c>
      <c r="C995" s="9">
        <f>HYPERLINK(_xlfn.CONCAT("https://pubmed.ncbi.nlm.nih.gov/",B995), B995)</f>
        <v>2112634</v>
      </c>
      <c r="D995" s="10" t="s">
        <v>1840</v>
      </c>
      <c r="E995" s="8" t="s">
        <v>851</v>
      </c>
      <c r="F995" s="8" t="str">
        <f>IF(COUNTIF('Healthy (TIAB)'!A1635:A2529, B995) &gt; 0, "Yes", "No")</f>
        <v>No</v>
      </c>
    </row>
    <row r="996" spans="1:6" ht="32" x14ac:dyDescent="0.2">
      <c r="A996" s="8">
        <v>1989</v>
      </c>
      <c r="B996" s="8">
        <v>2691812</v>
      </c>
      <c r="C996" s="9">
        <f>HYPERLINK(_xlfn.CONCAT("https://pubmed.ncbi.nlm.nih.gov/",B996), B996)</f>
        <v>2691812</v>
      </c>
      <c r="D996" s="10" t="s">
        <v>1566</v>
      </c>
      <c r="E996" s="8" t="s">
        <v>845</v>
      </c>
      <c r="F996" s="8" t="str">
        <f>IF(COUNTIF('Healthy (TIAB)'!A737:A1631, B996) &gt; 0, "Yes", "No")</f>
        <v>No</v>
      </c>
    </row>
    <row r="997" spans="1:6" ht="48" x14ac:dyDescent="0.2">
      <c r="A997" s="8">
        <v>1989</v>
      </c>
      <c r="B997" s="8">
        <v>2660319</v>
      </c>
      <c r="C997" s="9">
        <f>HYPERLINK(_xlfn.CONCAT("https://pubmed.ncbi.nlm.nih.gov/",B997), B997)</f>
        <v>2660319</v>
      </c>
      <c r="D997" s="10" t="s">
        <v>1567</v>
      </c>
      <c r="E997" s="8" t="s">
        <v>899</v>
      </c>
      <c r="F997" s="8" t="str">
        <f>IF(COUNTIF('Healthy (TIAB)'!A822:A1716, B997) &gt; 0, "Yes", "No")</f>
        <v>No</v>
      </c>
    </row>
    <row r="998" spans="1:6" ht="32" x14ac:dyDescent="0.2">
      <c r="A998" s="8">
        <v>1989</v>
      </c>
      <c r="B998" s="8">
        <v>2706043</v>
      </c>
      <c r="C998" s="9">
        <f>HYPERLINK(_xlfn.CONCAT("https://pubmed.ncbi.nlm.nih.gov/",B998), B998)</f>
        <v>2706043</v>
      </c>
      <c r="D998" s="10" t="s">
        <v>1568</v>
      </c>
      <c r="E998" s="8" t="s">
        <v>887</v>
      </c>
      <c r="F998" s="8" t="str">
        <f>IF(COUNTIF('Healthy (TIAB)'!A907:A1801, B998) &gt; 0, "Yes", "No")</f>
        <v>No</v>
      </c>
    </row>
    <row r="999" spans="1:6" ht="48" x14ac:dyDescent="0.2">
      <c r="A999" s="8">
        <v>1989</v>
      </c>
      <c r="B999" s="8">
        <v>2537349</v>
      </c>
      <c r="C999" s="9">
        <f>HYPERLINK(_xlfn.CONCAT("https://pubmed.ncbi.nlm.nih.gov/",B999), B999)</f>
        <v>2537349</v>
      </c>
      <c r="D999" s="10" t="s">
        <v>1774</v>
      </c>
      <c r="E999" s="8" t="s">
        <v>869</v>
      </c>
      <c r="F999" s="8" t="str">
        <f>IF(COUNTIF('Healthy (TIAB)'!A955:A1849, B999) &gt; 0, "Yes", "No")</f>
        <v>No</v>
      </c>
    </row>
    <row r="1000" spans="1:6" ht="32" x14ac:dyDescent="0.2">
      <c r="A1000" s="8">
        <v>1989</v>
      </c>
      <c r="B1000" s="8">
        <v>2551411</v>
      </c>
      <c r="C1000" s="9">
        <f>HYPERLINK(_xlfn.CONCAT("https://pubmed.ncbi.nlm.nih.gov/",B1000), B1000)</f>
        <v>2551411</v>
      </c>
      <c r="D1000" s="10" t="s">
        <v>1569</v>
      </c>
      <c r="E1000" s="8" t="s">
        <v>887</v>
      </c>
      <c r="F1000" s="8" t="str">
        <f>IF(COUNTIF('Healthy (TIAB)'!A962:A1856, B1000) &gt; 0, "Yes", "No")</f>
        <v>No</v>
      </c>
    </row>
    <row r="1001" spans="1:6" ht="32" x14ac:dyDescent="0.2">
      <c r="A1001" s="8">
        <v>1989</v>
      </c>
      <c r="B1001" s="8">
        <v>2812166</v>
      </c>
      <c r="C1001" s="9">
        <f>HYPERLINK(_xlfn.CONCAT("https://pubmed.ncbi.nlm.nih.gov/",B1001), B1001)</f>
        <v>2812166</v>
      </c>
      <c r="D1001" s="10" t="s">
        <v>1780</v>
      </c>
      <c r="E1001" s="8" t="s">
        <v>853</v>
      </c>
      <c r="F1001" s="8" t="str">
        <f>IF(COUNTIF('Healthy (TIAB)'!A991:A1885, B1001) &gt; 0, "Yes", "No")</f>
        <v>No</v>
      </c>
    </row>
    <row r="1002" spans="1:6" ht="16" x14ac:dyDescent="0.2">
      <c r="A1002" s="8">
        <v>1989</v>
      </c>
      <c r="B1002" s="8">
        <v>2692571</v>
      </c>
      <c r="C1002" s="9">
        <f>HYPERLINK(_xlfn.CONCAT("https://pubmed.ncbi.nlm.nih.gov/",B1002), B1002)</f>
        <v>2692571</v>
      </c>
      <c r="D1002" s="10" t="s">
        <v>1570</v>
      </c>
      <c r="E1002" s="8" t="s">
        <v>1328</v>
      </c>
      <c r="F1002" s="8" t="str">
        <f>IF(COUNTIF('Healthy (TIAB)'!A999:A1893, B1002) &gt; 0, "Yes", "No")</f>
        <v>No</v>
      </c>
    </row>
    <row r="1003" spans="1:6" ht="32" x14ac:dyDescent="0.2">
      <c r="A1003" s="8">
        <v>1989</v>
      </c>
      <c r="B1003" s="8">
        <v>2685599</v>
      </c>
      <c r="C1003" s="9">
        <f>HYPERLINK(_xlfn.CONCAT("https://pubmed.ncbi.nlm.nih.gov/",B1003), B1003)</f>
        <v>2685599</v>
      </c>
      <c r="D1003" s="10" t="s">
        <v>1571</v>
      </c>
      <c r="E1003" s="8" t="s">
        <v>851</v>
      </c>
      <c r="F1003" s="8" t="str">
        <f>IF(COUNTIF('Healthy (TIAB)'!A1068:A1962, B1003) &gt; 0, "Yes", "No")</f>
        <v>No</v>
      </c>
    </row>
    <row r="1004" spans="1:6" ht="32" x14ac:dyDescent="0.2">
      <c r="A1004" s="8">
        <v>1989</v>
      </c>
      <c r="B1004" s="8">
        <v>2707115</v>
      </c>
      <c r="C1004" s="9">
        <f>HYPERLINK(_xlfn.CONCAT("https://pubmed.ncbi.nlm.nih.gov/",B1004), B1004)</f>
        <v>2707115</v>
      </c>
      <c r="D1004" s="10" t="s">
        <v>1572</v>
      </c>
      <c r="E1004" s="8" t="s">
        <v>851</v>
      </c>
      <c r="F1004" s="8" t="str">
        <f>IF(COUNTIF('Healthy (TIAB)'!A1085:A1979, B1004) &gt; 0, "Yes", "No")</f>
        <v>No</v>
      </c>
    </row>
    <row r="1005" spans="1:6" ht="48" x14ac:dyDescent="0.2">
      <c r="A1005" s="8">
        <v>1989</v>
      </c>
      <c r="B1005" s="8">
        <v>2694923</v>
      </c>
      <c r="C1005" s="9">
        <f>HYPERLINK(_xlfn.CONCAT("https://pubmed.ncbi.nlm.nih.gov/",B1005), B1005)</f>
        <v>2694923</v>
      </c>
      <c r="D1005" s="10" t="s">
        <v>410</v>
      </c>
      <c r="E1005" s="8" t="s">
        <v>862</v>
      </c>
      <c r="F1005" s="8" t="str">
        <f>IF(COUNTIF('Healthy (TIAB)'!A1101:A1995, B1005) &gt; 0, "Yes", "No")</f>
        <v>No</v>
      </c>
    </row>
    <row r="1006" spans="1:6" ht="32" x14ac:dyDescent="0.2">
      <c r="A1006" s="8">
        <v>1989</v>
      </c>
      <c r="B1006" s="8">
        <v>2541665</v>
      </c>
      <c r="C1006" s="9">
        <f>HYPERLINK(_xlfn.CONCAT("https://pubmed.ncbi.nlm.nih.gov/",B1006), B1006)</f>
        <v>2541665</v>
      </c>
      <c r="D1006" s="10" t="s">
        <v>1573</v>
      </c>
      <c r="E1006" s="8" t="s">
        <v>887</v>
      </c>
      <c r="F1006" s="8" t="str">
        <f>IF(COUNTIF('Healthy (TIAB)'!A1145:A2039, B1006) &gt; 0, "Yes", "No")</f>
        <v>No</v>
      </c>
    </row>
    <row r="1007" spans="1:6" ht="32" x14ac:dyDescent="0.2">
      <c r="A1007" s="8">
        <v>1989</v>
      </c>
      <c r="B1007" s="8">
        <v>2685958</v>
      </c>
      <c r="C1007" s="9">
        <f>HYPERLINK(_xlfn.CONCAT("https://pubmed.ncbi.nlm.nih.gov/",B1007), B1007)</f>
        <v>2685958</v>
      </c>
      <c r="D1007" s="10" t="s">
        <v>1666</v>
      </c>
      <c r="E1007" s="8" t="s">
        <v>887</v>
      </c>
      <c r="F1007" s="8" t="str">
        <f>IF(COUNTIF('Healthy (TIAB)'!A1237:A2131, B1007) &gt; 0, "Yes", "No")</f>
        <v>No</v>
      </c>
    </row>
    <row r="1008" spans="1:6" ht="32" x14ac:dyDescent="0.2">
      <c r="A1008" s="8">
        <v>1989</v>
      </c>
      <c r="B1008" s="8">
        <v>2648152</v>
      </c>
      <c r="C1008" s="9">
        <f>HYPERLINK(_xlfn.CONCAT("https://pubmed.ncbi.nlm.nih.gov/",B1008), B1008)</f>
        <v>2648152</v>
      </c>
      <c r="D1008" s="10" t="s">
        <v>1796</v>
      </c>
      <c r="E1008" s="8" t="s">
        <v>845</v>
      </c>
      <c r="F1008" s="8" t="str">
        <f>IF(COUNTIF('Healthy (TIAB)'!A1253:A2147, B1008) &gt; 0, "Yes", "No")</f>
        <v>No</v>
      </c>
    </row>
    <row r="1009" spans="1:6" ht="32" x14ac:dyDescent="0.2">
      <c r="A1009" s="8">
        <v>1989</v>
      </c>
      <c r="B1009" s="8">
        <v>2497720</v>
      </c>
      <c r="C1009" s="9">
        <f>HYPERLINK(_xlfn.CONCAT("https://pubmed.ncbi.nlm.nih.gov/",B1009), B1009)</f>
        <v>2497720</v>
      </c>
      <c r="D1009" s="10" t="s">
        <v>1574</v>
      </c>
      <c r="E1009" s="8" t="s">
        <v>893</v>
      </c>
      <c r="F1009" s="8" t="str">
        <f>IF(COUNTIF('Healthy (TIAB)'!A1311:A2205, B1009) &gt; 0, "Yes", "No")</f>
        <v>No</v>
      </c>
    </row>
    <row r="1010" spans="1:6" ht="32" x14ac:dyDescent="0.2">
      <c r="A1010" s="8">
        <v>1989</v>
      </c>
      <c r="B1010" s="8">
        <v>2542722</v>
      </c>
      <c r="C1010" s="9">
        <f>HYPERLINK(_xlfn.CONCAT("https://pubmed.ncbi.nlm.nih.gov/",B1010), B1010)</f>
        <v>2542722</v>
      </c>
      <c r="D1010" s="10" t="s">
        <v>41</v>
      </c>
      <c r="E1010" s="8" t="s">
        <v>1025</v>
      </c>
      <c r="F1010" s="8" t="str">
        <f>IF(COUNTIF('Healthy (TIAB)'!A1366:A2260, B1010) &gt; 0, "Yes", "No")</f>
        <v>No</v>
      </c>
    </row>
    <row r="1011" spans="1:6" ht="32" x14ac:dyDescent="0.2">
      <c r="A1011" s="8">
        <v>1989</v>
      </c>
      <c r="B1011" s="8">
        <v>2620780</v>
      </c>
      <c r="C1011" s="9">
        <f>HYPERLINK(_xlfn.CONCAT("https://pubmed.ncbi.nlm.nih.gov/",B1011), B1011)</f>
        <v>2620780</v>
      </c>
      <c r="D1011" s="10" t="s">
        <v>1575</v>
      </c>
      <c r="E1011" s="8" t="s">
        <v>1025</v>
      </c>
      <c r="F1011" s="8" t="str">
        <f>IF(COUNTIF('Healthy (TIAB)'!A1367:A2261, B1011) &gt; 0, "Yes", "No")</f>
        <v>No</v>
      </c>
    </row>
    <row r="1012" spans="1:6" ht="16" x14ac:dyDescent="0.2">
      <c r="A1012" s="8">
        <v>1989</v>
      </c>
      <c r="B1012" s="8">
        <v>2492785</v>
      </c>
      <c r="C1012" s="9">
        <f>HYPERLINK(_xlfn.CONCAT("https://pubmed.ncbi.nlm.nih.gov/",B1012), B1012)</f>
        <v>2492785</v>
      </c>
      <c r="D1012" s="10" t="s">
        <v>1576</v>
      </c>
      <c r="E1012" s="8" t="s">
        <v>1016</v>
      </c>
      <c r="F1012" s="8" t="str">
        <f>IF(COUNTIF('Healthy (TIAB)'!A1447:A2341, B1012) &gt; 0, "Yes", "No")</f>
        <v>No</v>
      </c>
    </row>
    <row r="1013" spans="1:6" ht="32" x14ac:dyDescent="0.2">
      <c r="A1013" s="8">
        <v>1989</v>
      </c>
      <c r="B1013" s="8">
        <v>2677610</v>
      </c>
      <c r="C1013" s="9">
        <f>HYPERLINK(_xlfn.CONCAT("https://pubmed.ncbi.nlm.nih.gov/",B1013), B1013)</f>
        <v>2677610</v>
      </c>
      <c r="D1013" s="10" t="s">
        <v>43</v>
      </c>
      <c r="E1013" s="8" t="s">
        <v>853</v>
      </c>
      <c r="F1013" s="8" t="str">
        <f>IF(COUNTIF('Healthy (TIAB)'!A1492:A2386, B1013) &gt; 0, "Yes", "No")</f>
        <v>No</v>
      </c>
    </row>
    <row r="1014" spans="1:6" ht="32" x14ac:dyDescent="0.2">
      <c r="A1014" s="8">
        <v>1989</v>
      </c>
      <c r="B1014" s="8">
        <v>2517675</v>
      </c>
      <c r="C1014" s="9">
        <f>HYPERLINK(_xlfn.CONCAT("https://pubmed.ncbi.nlm.nih.gov/",B1014), B1014)</f>
        <v>2517675</v>
      </c>
      <c r="D1014" s="10" t="s">
        <v>1688</v>
      </c>
      <c r="E1014" s="8" t="s">
        <v>936</v>
      </c>
      <c r="F1014" s="8" t="str">
        <f>IF(COUNTIF('Healthy (TIAB)'!A1509:A2403, B1014) &gt; 0, "Yes", "No")</f>
        <v>No</v>
      </c>
    </row>
    <row r="1015" spans="1:6" ht="48" x14ac:dyDescent="0.2">
      <c r="A1015" s="8">
        <v>1989</v>
      </c>
      <c r="B1015" s="8">
        <v>2683921</v>
      </c>
      <c r="C1015" s="9">
        <f>HYPERLINK(_xlfn.CONCAT("https://pubmed.ncbi.nlm.nih.gov/",B1015), B1015)</f>
        <v>2683921</v>
      </c>
      <c r="D1015" s="10" t="s">
        <v>1577</v>
      </c>
      <c r="E1015" s="8" t="s">
        <v>1136</v>
      </c>
      <c r="F1015" s="8" t="str">
        <f>IF(COUNTIF('Healthy (TIAB)'!A1515:A2409, B1015) &gt; 0, "Yes", "No")</f>
        <v>No</v>
      </c>
    </row>
    <row r="1016" spans="1:6" ht="32" x14ac:dyDescent="0.2">
      <c r="A1016" s="8">
        <v>1989</v>
      </c>
      <c r="B1016" s="8">
        <v>2669667</v>
      </c>
      <c r="C1016" s="9">
        <f>HYPERLINK(_xlfn.CONCAT("https://pubmed.ncbi.nlm.nih.gov/",B1016), B1016)</f>
        <v>2669667</v>
      </c>
      <c r="D1016" s="10" t="s">
        <v>1578</v>
      </c>
      <c r="E1016" s="8" t="s">
        <v>850</v>
      </c>
      <c r="F1016" s="8" t="str">
        <f>IF(COUNTIF('Healthy (TIAB)'!A1517:A2411, B1016) &gt; 0, "Yes", "No")</f>
        <v>No</v>
      </c>
    </row>
    <row r="1017" spans="1:6" ht="16" x14ac:dyDescent="0.2">
      <c r="A1017" s="8">
        <v>1989</v>
      </c>
      <c r="B1017" s="8">
        <v>2811063</v>
      </c>
      <c r="C1017" s="9">
        <f>HYPERLINK(_xlfn.CONCAT("https://pubmed.ncbi.nlm.nih.gov/",B1017), B1017)</f>
        <v>2811063</v>
      </c>
      <c r="D1017" s="10" t="s">
        <v>1579</v>
      </c>
      <c r="E1017" s="8" t="s">
        <v>1302</v>
      </c>
      <c r="F1017" s="8" t="str">
        <f>IF(COUNTIF('Healthy (TIAB)'!A1599:A2493, B1017) &gt; 0, "Yes", "No")</f>
        <v>No</v>
      </c>
    </row>
    <row r="1018" spans="1:6" ht="32" x14ac:dyDescent="0.2">
      <c r="A1018" s="8">
        <v>1989</v>
      </c>
      <c r="B1018" s="8">
        <v>2517328</v>
      </c>
      <c r="C1018" s="9">
        <f>HYPERLINK(_xlfn.CONCAT("https://pubmed.ncbi.nlm.nih.gov/",B1018), B1018)</f>
        <v>2517328</v>
      </c>
      <c r="D1018" s="10" t="s">
        <v>1830</v>
      </c>
      <c r="E1018" s="8" t="s">
        <v>926</v>
      </c>
      <c r="F1018" s="8" t="str">
        <f>IF(COUNTIF('Healthy (TIAB)'!A1602:A2496, B1018) &gt; 0, "Yes", "No")</f>
        <v>No</v>
      </c>
    </row>
    <row r="1019" spans="1:6" ht="32" x14ac:dyDescent="0.2">
      <c r="A1019" s="8">
        <v>1989</v>
      </c>
      <c r="B1019" s="8">
        <v>2650694</v>
      </c>
      <c r="C1019" s="9">
        <f>HYPERLINK(_xlfn.CONCAT("https://pubmed.ncbi.nlm.nih.gov/",B1019), B1019)</f>
        <v>2650694</v>
      </c>
      <c r="D1019" s="10" t="s">
        <v>1848</v>
      </c>
      <c r="E1019" s="8" t="s">
        <v>845</v>
      </c>
      <c r="F1019" s="8" t="str">
        <f>IF(COUNTIF('Healthy (TIAB)'!A1656:A2550, B1019) &gt; 0, "Yes", "No")</f>
        <v>No</v>
      </c>
    </row>
    <row r="1020" spans="1:6" ht="32" x14ac:dyDescent="0.2">
      <c r="A1020" s="8">
        <v>1988</v>
      </c>
      <c r="B1020" s="8">
        <v>3178928</v>
      </c>
      <c r="C1020" s="9">
        <f>HYPERLINK(_xlfn.CONCAT("https://pubmed.ncbi.nlm.nih.gov/",B1020), B1020)</f>
        <v>3178928</v>
      </c>
      <c r="D1020" s="10" t="s">
        <v>1580</v>
      </c>
      <c r="E1020" s="8" t="s">
        <v>887</v>
      </c>
      <c r="F1020" s="8" t="str">
        <f>IF(COUNTIF('Healthy (TIAB)'!A730:A1624, B1020) &gt; 0, "Yes", "No")</f>
        <v>No</v>
      </c>
    </row>
    <row r="1021" spans="1:6" ht="16" x14ac:dyDescent="0.2">
      <c r="A1021" s="8">
        <v>1988</v>
      </c>
      <c r="B1021" s="8">
        <v>3355619</v>
      </c>
      <c r="C1021" s="9">
        <f>HYPERLINK(_xlfn.CONCAT("https://pubmed.ncbi.nlm.nih.gov/",B1021), B1021)</f>
        <v>3355619</v>
      </c>
      <c r="D1021" s="10" t="s">
        <v>1746</v>
      </c>
      <c r="E1021" s="8" t="s">
        <v>1858</v>
      </c>
      <c r="F1021" s="8" t="str">
        <f>IF(COUNTIF('Healthy (TIAB)'!A734:A1628, B1021) &gt; 0, "Yes", "No")</f>
        <v>No</v>
      </c>
    </row>
    <row r="1022" spans="1:6" ht="32" x14ac:dyDescent="0.2">
      <c r="A1022" s="8">
        <v>1988</v>
      </c>
      <c r="B1022" s="8">
        <v>2969924</v>
      </c>
      <c r="C1022" s="9">
        <f>HYPERLINK(_xlfn.CONCAT("https://pubmed.ncbi.nlm.nih.gov/",B1022), B1022)</f>
        <v>2969924</v>
      </c>
      <c r="D1022" s="10" t="s">
        <v>1610</v>
      </c>
      <c r="E1022" s="8" t="s">
        <v>899</v>
      </c>
      <c r="F1022" s="8" t="str">
        <f>IF(COUNTIF('Healthy (TIAB)'!A745:A1639, B1022) &gt; 0, "Yes", "No")</f>
        <v>No</v>
      </c>
    </row>
    <row r="1023" spans="1:6" ht="32" x14ac:dyDescent="0.2">
      <c r="A1023" s="8">
        <v>1988</v>
      </c>
      <c r="B1023" s="8">
        <v>3341796</v>
      </c>
      <c r="C1023" s="9">
        <f>HYPERLINK(_xlfn.CONCAT("https://pubmed.ncbi.nlm.nih.gov/",B1023), B1023)</f>
        <v>3341796</v>
      </c>
      <c r="D1023" s="10" t="s">
        <v>1611</v>
      </c>
      <c r="E1023" s="8" t="s">
        <v>899</v>
      </c>
      <c r="F1023" s="8" t="str">
        <f>IF(COUNTIF('Healthy (TIAB)'!A758:A1652, B1023) &gt; 0, "Yes", "No")</f>
        <v>No</v>
      </c>
    </row>
    <row r="1024" spans="1:6" ht="32" x14ac:dyDescent="0.2">
      <c r="A1024" s="8">
        <v>1988</v>
      </c>
      <c r="B1024" s="8">
        <v>3196080</v>
      </c>
      <c r="C1024" s="9">
        <f>HYPERLINK(_xlfn.CONCAT("https://pubmed.ncbi.nlm.nih.gov/",B1024), B1024)</f>
        <v>3196080</v>
      </c>
      <c r="D1024" s="10" t="s">
        <v>1752</v>
      </c>
      <c r="E1024" s="8" t="s">
        <v>1034</v>
      </c>
      <c r="F1024" s="8" t="str">
        <f>IF(COUNTIF('Healthy (TIAB)'!A763:A1657, B1024) &gt; 0, "Yes", "No")</f>
        <v>No</v>
      </c>
    </row>
    <row r="1025" spans="1:6" ht="32" x14ac:dyDescent="0.2">
      <c r="A1025" s="8">
        <v>1988</v>
      </c>
      <c r="B1025" s="8">
        <v>2842680</v>
      </c>
      <c r="C1025" s="9">
        <f>HYPERLINK(_xlfn.CONCAT("https://pubmed.ncbi.nlm.nih.gov/",B1025), B1025)</f>
        <v>2842680</v>
      </c>
      <c r="D1025" s="10" t="s">
        <v>1753</v>
      </c>
      <c r="E1025" s="8" t="s">
        <v>891</v>
      </c>
      <c r="F1025" s="8" t="str">
        <f>IF(COUNTIF('Healthy (TIAB)'!A779:A1673, B1025) &gt; 0, "Yes", "No")</f>
        <v>No</v>
      </c>
    </row>
    <row r="1026" spans="1:6" ht="32" x14ac:dyDescent="0.2">
      <c r="A1026" s="8">
        <v>1988</v>
      </c>
      <c r="B1026" s="8">
        <v>2849682</v>
      </c>
      <c r="C1026" s="9">
        <f>HYPERLINK(_xlfn.CONCAT("https://pubmed.ncbi.nlm.nih.gov/",B1026), B1026)</f>
        <v>2849682</v>
      </c>
      <c r="D1026" s="10" t="s">
        <v>1581</v>
      </c>
      <c r="E1026" s="8" t="s">
        <v>893</v>
      </c>
      <c r="F1026" s="8" t="str">
        <f>IF(COUNTIF('Healthy (TIAB)'!A858:A1752, B1026) &gt; 0, "Yes", "No")</f>
        <v>No</v>
      </c>
    </row>
    <row r="1027" spans="1:6" ht="32" x14ac:dyDescent="0.2">
      <c r="A1027" s="8">
        <v>1988</v>
      </c>
      <c r="B1027" s="8">
        <v>3142242</v>
      </c>
      <c r="C1027" s="9">
        <f>HYPERLINK(_xlfn.CONCAT("https://pubmed.ncbi.nlm.nih.gov/",B1027), B1027)</f>
        <v>3142242</v>
      </c>
      <c r="D1027" s="10" t="s">
        <v>1582</v>
      </c>
      <c r="E1027" s="8" t="s">
        <v>899</v>
      </c>
      <c r="F1027" s="8" t="str">
        <f>IF(COUNTIF('Healthy (TIAB)'!A964:A1858, B1027) &gt; 0, "Yes", "No")</f>
        <v>No</v>
      </c>
    </row>
    <row r="1028" spans="1:6" ht="48" x14ac:dyDescent="0.2">
      <c r="A1028" s="8">
        <v>1988</v>
      </c>
      <c r="B1028" s="8">
        <v>3276185</v>
      </c>
      <c r="C1028" s="9">
        <f>HYPERLINK(_xlfn.CONCAT("https://pubmed.ncbi.nlm.nih.gov/",B1028), B1028)</f>
        <v>3276185</v>
      </c>
      <c r="D1028" s="10" t="s">
        <v>1583</v>
      </c>
      <c r="E1028" s="8" t="s">
        <v>899</v>
      </c>
      <c r="F1028" s="8" t="str">
        <f>IF(COUNTIF('Healthy (TIAB)'!A966:A1860, B1028) &gt; 0, "Yes", "No")</f>
        <v>No</v>
      </c>
    </row>
    <row r="1029" spans="1:6" ht="32" x14ac:dyDescent="0.2">
      <c r="A1029" s="8">
        <v>1988</v>
      </c>
      <c r="B1029" s="8">
        <v>3200117</v>
      </c>
      <c r="C1029" s="9">
        <f>HYPERLINK(_xlfn.CONCAT("https://pubmed.ncbi.nlm.nih.gov/",B1029), B1029)</f>
        <v>3200117</v>
      </c>
      <c r="D1029" s="10" t="s">
        <v>35</v>
      </c>
      <c r="E1029" s="8" t="s">
        <v>1302</v>
      </c>
      <c r="F1029" s="8" t="str">
        <f>IF(COUNTIF('Healthy (TIAB)'!A1023:A1917, B1029) &gt; 0, "Yes", "No")</f>
        <v>No</v>
      </c>
    </row>
    <row r="1030" spans="1:6" ht="32" x14ac:dyDescent="0.2">
      <c r="A1030" s="8">
        <v>1988</v>
      </c>
      <c r="B1030" s="8">
        <v>2856058</v>
      </c>
      <c r="C1030" s="9">
        <f>HYPERLINK(_xlfn.CONCAT("https://pubmed.ncbi.nlm.nih.gov/",B1030), B1030)</f>
        <v>2856058</v>
      </c>
      <c r="D1030" s="10" t="s">
        <v>33</v>
      </c>
      <c r="E1030" s="8" t="s">
        <v>1434</v>
      </c>
      <c r="F1030" s="8" t="str">
        <f>IF(COUNTIF('Healthy (TIAB)'!A1086:A1980, B1030) &gt; 0, "Yes", "No")</f>
        <v>No</v>
      </c>
    </row>
    <row r="1031" spans="1:6" ht="32" x14ac:dyDescent="0.2">
      <c r="A1031" s="8">
        <v>1988</v>
      </c>
      <c r="B1031" s="8">
        <v>3282462</v>
      </c>
      <c r="C1031" s="9">
        <f>HYPERLINK(_xlfn.CONCAT("https://pubmed.ncbi.nlm.nih.gov/",B1031), B1031)</f>
        <v>3282462</v>
      </c>
      <c r="D1031" s="10" t="s">
        <v>1584</v>
      </c>
      <c r="E1031" s="8" t="s">
        <v>1002</v>
      </c>
      <c r="F1031" s="8" t="str">
        <f>IF(COUNTIF('Healthy (TIAB)'!A1089:A1983, B1031) &gt; 0, "Yes", "No")</f>
        <v>No</v>
      </c>
    </row>
    <row r="1032" spans="1:6" ht="32" x14ac:dyDescent="0.2">
      <c r="A1032" s="8">
        <v>1988</v>
      </c>
      <c r="B1032" s="8">
        <v>3379125</v>
      </c>
      <c r="C1032" s="9">
        <f>HYPERLINK(_xlfn.CONCAT("https://pubmed.ncbi.nlm.nih.gov/",B1032), B1032)</f>
        <v>3379125</v>
      </c>
      <c r="D1032" s="10" t="s">
        <v>1585</v>
      </c>
      <c r="E1032" s="8" t="s">
        <v>851</v>
      </c>
      <c r="F1032" s="8" t="str">
        <f>IF(COUNTIF('Healthy (TIAB)'!A1090:A1984, B1032) &gt; 0, "Yes", "No")</f>
        <v>No</v>
      </c>
    </row>
    <row r="1033" spans="1:6" ht="16" x14ac:dyDescent="0.2">
      <c r="A1033" s="8">
        <v>1988</v>
      </c>
      <c r="B1033" s="8">
        <v>3181646</v>
      </c>
      <c r="C1033" s="9">
        <f>HYPERLINK(_xlfn.CONCAT("https://pubmed.ncbi.nlm.nih.gov/",B1033), B1033)</f>
        <v>3181646</v>
      </c>
      <c r="D1033" s="10" t="s">
        <v>1586</v>
      </c>
      <c r="E1033" s="8" t="s">
        <v>1002</v>
      </c>
      <c r="F1033" s="8" t="str">
        <f>IF(COUNTIF('Healthy (TIAB)'!A1109:A2003, B1033) &gt; 0, "Yes", "No")</f>
        <v>No</v>
      </c>
    </row>
    <row r="1034" spans="1:6" ht="32" x14ac:dyDescent="0.2">
      <c r="A1034" s="8">
        <v>1988</v>
      </c>
      <c r="B1034" s="8">
        <v>3201098</v>
      </c>
      <c r="C1034" s="9">
        <f>HYPERLINK(_xlfn.CONCAT("https://pubmed.ncbi.nlm.nih.gov/",B1034), B1034)</f>
        <v>3201098</v>
      </c>
      <c r="D1034" s="10" t="s">
        <v>1725</v>
      </c>
      <c r="E1034" s="8" t="s">
        <v>851</v>
      </c>
      <c r="F1034" s="8" t="str">
        <f>IF(COUNTIF('Healthy (TIAB)'!A1345:A2239, B1034) &gt; 0, "Yes", "No")</f>
        <v>No</v>
      </c>
    </row>
    <row r="1035" spans="1:6" ht="16" x14ac:dyDescent="0.2">
      <c r="A1035" s="8">
        <v>1988</v>
      </c>
      <c r="B1035" s="8">
        <v>3421209</v>
      </c>
      <c r="C1035" s="9">
        <f>HYPERLINK(_xlfn.CONCAT("https://pubmed.ncbi.nlm.nih.gov/",B1035), B1035)</f>
        <v>3421209</v>
      </c>
      <c r="D1035" s="10" t="s">
        <v>1587</v>
      </c>
      <c r="E1035" s="8" t="s">
        <v>1236</v>
      </c>
      <c r="F1035" s="8" t="str">
        <f>IF(COUNTIF('Healthy (TIAB)'!A1353:A2247, B1035) &gt; 0, "Yes", "No")</f>
        <v>No</v>
      </c>
    </row>
    <row r="1036" spans="1:6" ht="32" x14ac:dyDescent="0.2">
      <c r="A1036" s="8">
        <v>1988</v>
      </c>
      <c r="B1036" s="8">
        <v>3071435</v>
      </c>
      <c r="C1036" s="9">
        <f>HYPERLINK(_xlfn.CONCAT("https://pubmed.ncbi.nlm.nih.gov/",B1036), B1036)</f>
        <v>3071435</v>
      </c>
      <c r="D1036" s="10" t="s">
        <v>1588</v>
      </c>
      <c r="E1036" s="8" t="s">
        <v>856</v>
      </c>
      <c r="F1036" s="8" t="str">
        <f>IF(COUNTIF('Healthy (TIAB)'!A1518:A2412, B1036) &gt; 0, "Yes", "No")</f>
        <v>No</v>
      </c>
    </row>
    <row r="1037" spans="1:6" ht="32" x14ac:dyDescent="0.2">
      <c r="A1037" s="8">
        <v>1988</v>
      </c>
      <c r="B1037" s="8">
        <v>3166357</v>
      </c>
      <c r="C1037" s="9">
        <f>HYPERLINK(_xlfn.CONCAT("https://pubmed.ncbi.nlm.nih.gov/",B1037), B1037)</f>
        <v>3166357</v>
      </c>
      <c r="D1037" s="10" t="s">
        <v>1589</v>
      </c>
      <c r="E1037" s="8" t="s">
        <v>887</v>
      </c>
      <c r="F1037" s="8" t="str">
        <f>IF(COUNTIF('Healthy (TIAB)'!A1519:A2413, B1037) &gt; 0, "Yes", "No")</f>
        <v>No</v>
      </c>
    </row>
    <row r="1038" spans="1:6" ht="32" x14ac:dyDescent="0.2">
      <c r="A1038" s="8">
        <v>1988</v>
      </c>
      <c r="B1038" s="8">
        <v>3146326</v>
      </c>
      <c r="C1038" s="9">
        <f>HYPERLINK(_xlfn.CONCAT("https://pubmed.ncbi.nlm.nih.gov/",B1038), B1038)</f>
        <v>3146326</v>
      </c>
      <c r="D1038" s="10" t="s">
        <v>1821</v>
      </c>
      <c r="E1038" s="8" t="s">
        <v>848</v>
      </c>
      <c r="F1038" s="8" t="str">
        <f>IF(COUNTIF('Healthy (TIAB)'!A1543:A2437, B1038) &gt; 0, "Yes", "No")</f>
        <v>No</v>
      </c>
    </row>
    <row r="1039" spans="1:6" ht="32" x14ac:dyDescent="0.2">
      <c r="A1039" s="8">
        <v>1987</v>
      </c>
      <c r="B1039" s="8">
        <v>3028131</v>
      </c>
      <c r="C1039" s="9">
        <f>HYPERLINK(_xlfn.CONCAT("https://pubmed.ncbi.nlm.nih.gov/",B1039), B1039)</f>
        <v>3028131</v>
      </c>
      <c r="D1039" s="10" t="s">
        <v>193</v>
      </c>
      <c r="E1039" s="8" t="s">
        <v>899</v>
      </c>
      <c r="F1039" s="8" t="str">
        <f>IF(COUNTIF('Healthy (TIAB)'!A724:A1618, B1039) &gt; 0, "Yes", "No")</f>
        <v>No</v>
      </c>
    </row>
    <row r="1040" spans="1:6" ht="16" x14ac:dyDescent="0.2">
      <c r="A1040" s="8">
        <v>1987</v>
      </c>
      <c r="B1040" s="8">
        <v>3039190</v>
      </c>
      <c r="C1040" s="9">
        <f>HYPERLINK(_xlfn.CONCAT("https://pubmed.ncbi.nlm.nih.gov/",B1040), B1040)</f>
        <v>3039190</v>
      </c>
      <c r="D1040" s="10" t="s">
        <v>1609</v>
      </c>
      <c r="E1040" s="8" t="s">
        <v>893</v>
      </c>
      <c r="F1040" s="8" t="str">
        <f>IF(COUNTIF('Healthy (TIAB)'!A742:A1636, B1040) &gt; 0, "Yes", "No")</f>
        <v>No</v>
      </c>
    </row>
    <row r="1041" spans="1:6" ht="48" x14ac:dyDescent="0.2">
      <c r="A1041" s="8">
        <v>1987</v>
      </c>
      <c r="B1041" s="8">
        <v>3548735</v>
      </c>
      <c r="C1041" s="9">
        <f>HYPERLINK(_xlfn.CONCAT("https://pubmed.ncbi.nlm.nih.gov/",B1041), B1041)</f>
        <v>3548735</v>
      </c>
      <c r="D1041" s="10" t="s">
        <v>194</v>
      </c>
      <c r="E1041" s="8" t="s">
        <v>1706</v>
      </c>
      <c r="F1041" s="8" t="str">
        <f>IF(COUNTIF('Healthy (TIAB)'!A827:A1721, B1041) &gt; 0, "Yes", "No")</f>
        <v>No</v>
      </c>
    </row>
    <row r="1042" spans="1:6" ht="32" x14ac:dyDescent="0.2">
      <c r="A1042" s="8">
        <v>1987</v>
      </c>
      <c r="B1042" s="8">
        <v>3499006</v>
      </c>
      <c r="C1042" s="9">
        <f>HYPERLINK(_xlfn.CONCAT("https://pubmed.ncbi.nlm.nih.gov/",B1042), B1042)</f>
        <v>3499006</v>
      </c>
      <c r="D1042" s="10" t="s">
        <v>32</v>
      </c>
      <c r="E1042" s="8" t="s">
        <v>851</v>
      </c>
      <c r="F1042" s="8" t="str">
        <f>IF(COUNTIF('Healthy (TIAB)'!A995:A1889, B1042) &gt; 0, "Yes", "No")</f>
        <v>No</v>
      </c>
    </row>
    <row r="1043" spans="1:6" ht="32" x14ac:dyDescent="0.2">
      <c r="A1043" s="8">
        <v>1987</v>
      </c>
      <c r="B1043" s="8">
        <v>2831474</v>
      </c>
      <c r="C1043" s="9">
        <f>HYPERLINK(_xlfn.CONCAT("https://pubmed.ncbi.nlm.nih.gov/",B1043), B1043)</f>
        <v>2831474</v>
      </c>
      <c r="D1043" s="10" t="s">
        <v>1590</v>
      </c>
      <c r="E1043" s="8" t="s">
        <v>851</v>
      </c>
      <c r="F1043" s="8" t="str">
        <f>IF(COUNTIF('Healthy (TIAB)'!A1001:A1895, B1043) &gt; 0, "Yes", "No")</f>
        <v>No</v>
      </c>
    </row>
    <row r="1044" spans="1:6" ht="32" x14ac:dyDescent="0.2">
      <c r="A1044" s="8">
        <v>1986</v>
      </c>
      <c r="B1044" s="8">
        <v>3026412</v>
      </c>
      <c r="C1044" s="9">
        <f>HYPERLINK(_xlfn.CONCAT("https://pubmed.ncbi.nlm.nih.gov/",B1044), B1044)</f>
        <v>3026412</v>
      </c>
      <c r="D1044" s="10" t="s">
        <v>1591</v>
      </c>
      <c r="E1044" s="8" t="s">
        <v>1287</v>
      </c>
      <c r="F1044" s="8" t="str">
        <f>IF(COUNTIF('Healthy (TIAB)'!A1011:A1905, B1044) &gt; 0, "Yes", "No")</f>
        <v>No</v>
      </c>
    </row>
    <row r="1045" spans="1:6" ht="32" x14ac:dyDescent="0.2">
      <c r="A1045" s="8">
        <v>1986</v>
      </c>
      <c r="B1045" s="8">
        <v>3753548</v>
      </c>
      <c r="C1045" s="9">
        <f>HYPERLINK(_xlfn.CONCAT("https://pubmed.ncbi.nlm.nih.gov/",B1045), B1045)</f>
        <v>3753548</v>
      </c>
      <c r="D1045" s="10" t="s">
        <v>1592</v>
      </c>
      <c r="E1045" s="8" t="s">
        <v>845</v>
      </c>
      <c r="F1045" s="8" t="str">
        <f>IF(COUNTIF('Healthy (TIAB)'!A1014:A1908, B1045) &gt; 0, "Yes", "No")</f>
        <v>No</v>
      </c>
    </row>
    <row r="1046" spans="1:6" ht="32" x14ac:dyDescent="0.2">
      <c r="A1046" s="8">
        <v>1986</v>
      </c>
      <c r="B1046" s="8">
        <v>3020732</v>
      </c>
      <c r="C1046" s="9">
        <f>HYPERLINK(_xlfn.CONCAT("https://pubmed.ncbi.nlm.nih.gov/",B1046), B1046)</f>
        <v>3020732</v>
      </c>
      <c r="D1046" s="10" t="s">
        <v>1593</v>
      </c>
      <c r="E1046" s="8" t="s">
        <v>887</v>
      </c>
      <c r="F1046" s="8" t="str">
        <f>IF(COUNTIF('Healthy (TIAB)'!A1088:A1982, B1046) &gt; 0, "Yes", "No")</f>
        <v>No</v>
      </c>
    </row>
    <row r="1047" spans="1:6" ht="48" x14ac:dyDescent="0.2">
      <c r="A1047" s="8">
        <v>1986</v>
      </c>
      <c r="B1047" s="8">
        <v>2879292</v>
      </c>
      <c r="C1047" s="9">
        <f>HYPERLINK(_xlfn.CONCAT("https://pubmed.ncbi.nlm.nih.gov/",B1047), B1047)</f>
        <v>2879292</v>
      </c>
      <c r="D1047" s="10" t="s">
        <v>1594</v>
      </c>
      <c r="E1047" s="8" t="s">
        <v>862</v>
      </c>
      <c r="F1047" s="8" t="str">
        <f>IF(COUNTIF('Healthy (TIAB)'!A1336:A2230, B1047) &gt; 0, "Yes", "No")</f>
        <v>No</v>
      </c>
    </row>
    <row r="1048" spans="1:6" ht="16" x14ac:dyDescent="0.2">
      <c r="A1048" s="8">
        <v>1986</v>
      </c>
      <c r="B1048" s="8">
        <v>3956887</v>
      </c>
      <c r="C1048" s="9">
        <f>HYPERLINK(_xlfn.CONCAT("https://pubmed.ncbi.nlm.nih.gov/",B1048), B1048)</f>
        <v>3956887</v>
      </c>
      <c r="D1048" s="10" t="s">
        <v>1595</v>
      </c>
      <c r="E1048" s="8" t="s">
        <v>851</v>
      </c>
      <c r="F1048" s="8" t="str">
        <f>IF(COUNTIF('Healthy (TIAB)'!A1451:A2345, B1048) &gt; 0, "Yes", "No")</f>
        <v>No</v>
      </c>
    </row>
    <row r="1049" spans="1:6" ht="32" x14ac:dyDescent="0.2">
      <c r="A1049" s="8">
        <v>1985</v>
      </c>
      <c r="B1049" s="8">
        <v>3895595</v>
      </c>
      <c r="C1049" s="9">
        <f>HYPERLINK(_xlfn.CONCAT("https://pubmed.ncbi.nlm.nih.gov/",B1049), B1049)</f>
        <v>3895595</v>
      </c>
      <c r="D1049" s="10" t="s">
        <v>189</v>
      </c>
      <c r="E1049" s="8" t="s">
        <v>887</v>
      </c>
      <c r="F1049" s="8" t="str">
        <f>IF(COUNTIF('Healthy (TIAB)'!A780:A1674, B1049) &gt; 0, "Yes", "No")</f>
        <v>No</v>
      </c>
    </row>
    <row r="1050" spans="1:6" ht="32" x14ac:dyDescent="0.2">
      <c r="A1050" s="8">
        <v>1985</v>
      </c>
      <c r="B1050" s="8">
        <v>3888229</v>
      </c>
      <c r="C1050" s="9">
        <f>HYPERLINK(_xlfn.CONCAT("https://pubmed.ncbi.nlm.nih.gov/",B1050), B1050)</f>
        <v>3888229</v>
      </c>
      <c r="D1050" s="10" t="s">
        <v>1596</v>
      </c>
      <c r="E1050" s="8" t="s">
        <v>853</v>
      </c>
      <c r="F1050" s="8" t="str">
        <f>IF(COUNTIF('Healthy (TIAB)'!A781:A1675, B1050) &gt; 0, "Yes", "No")</f>
        <v>No</v>
      </c>
    </row>
    <row r="1051" spans="1:6" ht="32" x14ac:dyDescent="0.2">
      <c r="A1051" s="8">
        <v>1985</v>
      </c>
      <c r="B1051" s="8">
        <v>3935761</v>
      </c>
      <c r="C1051" s="9">
        <f>HYPERLINK(_xlfn.CONCAT("https://pubmed.ncbi.nlm.nih.gov/",B1051), B1051)</f>
        <v>3935761</v>
      </c>
      <c r="D1051" s="10" t="s">
        <v>1759</v>
      </c>
      <c r="E1051" s="8" t="s">
        <v>1046</v>
      </c>
      <c r="F1051" s="8" t="str">
        <f>IF(COUNTIF('Healthy (TIAB)'!A839:A1733, B1051) &gt; 0, "Yes", "No")</f>
        <v>No</v>
      </c>
    </row>
    <row r="1052" spans="1:6" ht="32" x14ac:dyDescent="0.2">
      <c r="A1052" s="8">
        <v>1985</v>
      </c>
      <c r="B1052" s="8">
        <v>4038159</v>
      </c>
      <c r="C1052" s="9">
        <f>HYPERLINK(_xlfn.CONCAT("https://pubmed.ncbi.nlm.nih.gov/",B1052), B1052)</f>
        <v>4038159</v>
      </c>
      <c r="D1052" s="10" t="s">
        <v>1623</v>
      </c>
      <c r="E1052" s="8" t="s">
        <v>899</v>
      </c>
      <c r="F1052" s="8" t="str">
        <f>IF(COUNTIF('Healthy (TIAB)'!A843:A1737, B1052) &gt; 0, "Yes", "No")</f>
        <v>No</v>
      </c>
    </row>
    <row r="1053" spans="1:6" ht="32" x14ac:dyDescent="0.2">
      <c r="A1053" s="8">
        <v>1985</v>
      </c>
      <c r="B1053" s="8">
        <v>2992534</v>
      </c>
      <c r="C1053" s="9">
        <f>HYPERLINK(_xlfn.CONCAT("https://pubmed.ncbi.nlm.nih.gov/",B1053), B1053)</f>
        <v>2992534</v>
      </c>
      <c r="D1053" s="10" t="s">
        <v>1597</v>
      </c>
      <c r="E1053" s="8" t="s">
        <v>862</v>
      </c>
      <c r="F1053" s="8" t="str">
        <f>IF(COUNTIF('Healthy (TIAB)'!A1003:A1897, B1053) &gt; 0, "Yes", "No")</f>
        <v>No</v>
      </c>
    </row>
    <row r="1054" spans="1:6" ht="32" x14ac:dyDescent="0.2">
      <c r="A1054" s="8">
        <v>1985</v>
      </c>
      <c r="B1054" s="8">
        <v>3000395</v>
      </c>
      <c r="C1054" s="9">
        <f>HYPERLINK(_xlfn.CONCAT("https://pubmed.ncbi.nlm.nih.gov/",B1054), B1054)</f>
        <v>3000395</v>
      </c>
      <c r="D1054" s="10" t="s">
        <v>1598</v>
      </c>
      <c r="E1054" s="8" t="s">
        <v>862</v>
      </c>
      <c r="F1054" s="8" t="str">
        <f>IF(COUNTIF('Healthy (TIAB)'!A1004:A1898, B1054) &gt; 0, "Yes", "No")</f>
        <v>No</v>
      </c>
    </row>
    <row r="1055" spans="1:6" ht="32" x14ac:dyDescent="0.2">
      <c r="A1055" s="8">
        <v>1985</v>
      </c>
      <c r="B1055" s="8">
        <v>2997286</v>
      </c>
      <c r="C1055" s="9">
        <f>HYPERLINK(_xlfn.CONCAT("https://pubmed.ncbi.nlm.nih.gov/",B1055), B1055)</f>
        <v>2997286</v>
      </c>
      <c r="D1055" s="10" t="s">
        <v>1651</v>
      </c>
      <c r="E1055" s="8" t="s">
        <v>878</v>
      </c>
      <c r="F1055" s="8" t="str">
        <f>IF(COUNTIF('Healthy (TIAB)'!A1064:A1958, B1055) &gt; 0, "Yes", "No")</f>
        <v>No</v>
      </c>
    </row>
    <row r="1056" spans="1:6" ht="32" x14ac:dyDescent="0.2">
      <c r="A1056" s="8">
        <v>1985</v>
      </c>
      <c r="B1056" s="8">
        <v>3990714</v>
      </c>
      <c r="C1056" s="9">
        <f>HYPERLINK(_xlfn.CONCAT("https://pubmed.ncbi.nlm.nih.gov/",B1056), B1056)</f>
        <v>3990714</v>
      </c>
      <c r="D1056" s="10" t="s">
        <v>1599</v>
      </c>
      <c r="E1056" s="8" t="s">
        <v>845</v>
      </c>
      <c r="F1056" s="8" t="str">
        <f>IF(COUNTIF('Healthy (TIAB)'!A1570:A2464, B1056) &gt; 0, "Yes", "No")</f>
        <v>No</v>
      </c>
    </row>
    <row r="1057" spans="1:6" ht="32" x14ac:dyDescent="0.2">
      <c r="A1057" s="8">
        <v>1984</v>
      </c>
      <c r="B1057" s="8">
        <v>6320840</v>
      </c>
      <c r="C1057" s="9">
        <f>HYPERLINK(_xlfn.CONCAT("https://pubmed.ncbi.nlm.nih.gov/",B1057), B1057)</f>
        <v>6320840</v>
      </c>
      <c r="D1057" s="10" t="s">
        <v>1742</v>
      </c>
      <c r="E1057" s="8" t="s">
        <v>1294</v>
      </c>
      <c r="F1057" s="8" t="str">
        <f>IF(COUNTIF('Healthy (TIAB)'!A715:A1609, B1057) &gt; 0, "Yes", "No")</f>
        <v>No</v>
      </c>
    </row>
    <row r="1058" spans="1:6" ht="32" x14ac:dyDescent="0.2">
      <c r="A1058" s="8">
        <v>1984</v>
      </c>
      <c r="B1058" s="8">
        <v>6090756</v>
      </c>
      <c r="C1058" s="9">
        <f>HYPERLINK(_xlfn.CONCAT("https://pubmed.ncbi.nlm.nih.gov/",B1058), B1058)</f>
        <v>6090756</v>
      </c>
      <c r="D1058" s="10" t="s">
        <v>1619</v>
      </c>
      <c r="E1058" s="8" t="s">
        <v>936</v>
      </c>
      <c r="F1058" s="8" t="str">
        <f>IF(COUNTIF('Healthy (TIAB)'!A815:A1709, B1058) &gt; 0, "Yes", "No")</f>
        <v>No</v>
      </c>
    </row>
    <row r="1059" spans="1:6" ht="16" x14ac:dyDescent="0.2">
      <c r="A1059" s="8">
        <v>1984</v>
      </c>
      <c r="B1059" s="8">
        <v>6320945</v>
      </c>
      <c r="C1059" s="9">
        <f>HYPERLINK(_xlfn.CONCAT("https://pubmed.ncbi.nlm.nih.gov/",B1059), B1059)</f>
        <v>6320945</v>
      </c>
      <c r="D1059" s="10" t="s">
        <v>1630</v>
      </c>
      <c r="E1059" s="8" t="s">
        <v>1046</v>
      </c>
      <c r="F1059" s="8" t="str">
        <f>IF(COUNTIF('Healthy (TIAB)'!A906:A1800, B1059) &gt; 0, "Yes", "No")</f>
        <v>No</v>
      </c>
    </row>
    <row r="1060" spans="1:6" ht="32" x14ac:dyDescent="0.2">
      <c r="A1060" s="8">
        <v>1984</v>
      </c>
      <c r="B1060" s="8">
        <v>6712540</v>
      </c>
      <c r="C1060" s="9">
        <f>HYPERLINK(_xlfn.CONCAT("https://pubmed.ncbi.nlm.nih.gov/",B1060), B1060)</f>
        <v>6712540</v>
      </c>
      <c r="D1060" s="10" t="s">
        <v>24</v>
      </c>
      <c r="E1060" s="8" t="s">
        <v>845</v>
      </c>
      <c r="F1060" s="8" t="str">
        <f>IF(COUNTIF('Healthy (TIAB)'!A1325:A2219, B1060) &gt; 0, "Yes", "No")</f>
        <v>No</v>
      </c>
    </row>
    <row r="1061" spans="1:6" ht="32" x14ac:dyDescent="0.2">
      <c r="A1061" s="8">
        <v>1983</v>
      </c>
      <c r="B1061" s="8">
        <v>6303363</v>
      </c>
      <c r="C1061" s="9">
        <f>HYPERLINK(_xlfn.CONCAT("https://pubmed.ncbi.nlm.nih.gov/",B1061), B1061)</f>
        <v>6303363</v>
      </c>
      <c r="D1061" s="10" t="s">
        <v>332</v>
      </c>
      <c r="E1061" s="8" t="s">
        <v>899</v>
      </c>
      <c r="F1061" s="8" t="str">
        <f>IF(COUNTIF('Healthy (TIAB)'!A1020:A1914, B1061) &gt; 0, "Yes", "No")</f>
        <v>No</v>
      </c>
    </row>
    <row r="1062" spans="1:6" ht="32" x14ac:dyDescent="0.2">
      <c r="A1062" s="8">
        <v>1983</v>
      </c>
      <c r="B1062" s="8">
        <v>6307322</v>
      </c>
      <c r="C1062" s="9">
        <f>HYPERLINK(_xlfn.CONCAT("https://pubmed.ncbi.nlm.nih.gov/",B1062), B1062)</f>
        <v>6307322</v>
      </c>
      <c r="D1062" s="10" t="s">
        <v>1600</v>
      </c>
      <c r="E1062" s="8" t="s">
        <v>899</v>
      </c>
      <c r="F1062" s="8" t="str">
        <f>IF(COUNTIF('Healthy (TIAB)'!A1032:A1926, B1062) &gt; 0, "Yes", "No")</f>
        <v>No</v>
      </c>
    </row>
    <row r="1063" spans="1:6" ht="16" x14ac:dyDescent="0.2">
      <c r="A1063" s="8">
        <v>1983</v>
      </c>
      <c r="B1063" s="8">
        <v>6316995</v>
      </c>
      <c r="C1063" s="9">
        <f>HYPERLINK(_xlfn.CONCAT("https://pubmed.ncbi.nlm.nih.gov/",B1063), B1063)</f>
        <v>6316995</v>
      </c>
      <c r="D1063" s="10" t="s">
        <v>21</v>
      </c>
      <c r="E1063" s="8" t="s">
        <v>862</v>
      </c>
      <c r="F1063" s="8" t="str">
        <f>IF(COUNTIF('Healthy (TIAB)'!A1033:A1927, B1063) &gt; 0, "Yes", "No")</f>
        <v>No</v>
      </c>
    </row>
    <row r="1064" spans="1:6" ht="32" x14ac:dyDescent="0.2">
      <c r="A1064" s="8">
        <v>1983</v>
      </c>
      <c r="B1064" s="8">
        <v>6295686</v>
      </c>
      <c r="C1064" s="9">
        <f>HYPERLINK(_xlfn.CONCAT("https://pubmed.ncbi.nlm.nih.gov/",B1064), B1064)</f>
        <v>6295686</v>
      </c>
      <c r="D1064" s="10" t="s">
        <v>186</v>
      </c>
      <c r="E1064" s="8" t="s">
        <v>1709</v>
      </c>
      <c r="F1064" s="8" t="str">
        <f>IF(COUNTIF('Healthy (TIAB)'!A1233:A2127, B1064) &gt; 0, "Yes", "No")</f>
        <v>No</v>
      </c>
    </row>
    <row r="1065" spans="1:6" ht="16" x14ac:dyDescent="0.2">
      <c r="A1065" s="8">
        <v>1982</v>
      </c>
      <c r="B1065" s="8">
        <v>6123019</v>
      </c>
      <c r="C1065" s="9">
        <f>HYPERLINK(_xlfn.CONCAT("https://pubmed.ncbi.nlm.nih.gov/",B1065), B1065)</f>
        <v>6123019</v>
      </c>
      <c r="D1065" s="10" t="s">
        <v>1617</v>
      </c>
      <c r="E1065" s="8" t="s">
        <v>1242</v>
      </c>
      <c r="F1065" s="8" t="str">
        <f>IF(COUNTIF('Healthy (TIAB)'!A810:A1704, B1065) &gt; 0, "Yes", "No")</f>
        <v>No</v>
      </c>
    </row>
    <row r="1066" spans="1:6" ht="32" x14ac:dyDescent="0.2">
      <c r="A1066" s="8">
        <v>1981</v>
      </c>
      <c r="B1066" s="8">
        <v>6266735</v>
      </c>
      <c r="C1066" s="9">
        <f>HYPERLINK(_xlfn.CONCAT("https://pubmed.ncbi.nlm.nih.gov/",B1066), B1066)</f>
        <v>6266735</v>
      </c>
      <c r="D1066" s="10" t="s">
        <v>184</v>
      </c>
      <c r="E1066" s="8" t="s">
        <v>1418</v>
      </c>
      <c r="F1066" s="8" t="str">
        <f>IF(COUNTIF('Healthy (TIAB)'!A771:A1665, B1066) &gt; 0, "Yes", "No")</f>
        <v>No</v>
      </c>
    </row>
  </sheetData>
  <sortState xmlns:xlrd2="http://schemas.microsoft.com/office/spreadsheetml/2017/richdata2" ref="A2:F1066">
    <sortCondition descending="1" ref="A2:A1066"/>
  </sortState>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8E6260-7CDB-D94D-9CE9-CDABE7D664D5}">
  <dimension ref="A1:F55"/>
  <sheetViews>
    <sheetView workbookViewId="0">
      <selection activeCell="F3" sqref="F3"/>
    </sheetView>
  </sheetViews>
  <sheetFormatPr baseColWidth="10" defaultRowHeight="15" x14ac:dyDescent="0.2"/>
  <cols>
    <col min="1" max="3" width="10.83203125" style="8"/>
    <col min="4" max="4" width="65.1640625" style="8" customWidth="1"/>
    <col min="5" max="16384" width="10.83203125" style="8"/>
  </cols>
  <sheetData>
    <row r="1" spans="1:6" ht="16" x14ac:dyDescent="0.2">
      <c r="A1" s="11" t="s">
        <v>1601</v>
      </c>
      <c r="B1" s="11" t="s">
        <v>0</v>
      </c>
      <c r="C1" s="11" t="s">
        <v>1602</v>
      </c>
      <c r="D1" s="12" t="s">
        <v>1603</v>
      </c>
      <c r="E1" s="11" t="s">
        <v>1604</v>
      </c>
      <c r="F1" s="11" t="s">
        <v>1605</v>
      </c>
    </row>
    <row r="2" spans="1:6" ht="32" x14ac:dyDescent="0.2">
      <c r="A2" s="8">
        <v>2023</v>
      </c>
      <c r="B2" s="8">
        <v>35676030</v>
      </c>
      <c r="C2" s="9">
        <f>HYPERLINK(_xlfn.CONCAT("https://pubmed.ncbi.nlm.nih.gov/",B2), B2)</f>
        <v>35676030</v>
      </c>
      <c r="D2" s="10" t="s">
        <v>849</v>
      </c>
      <c r="E2" s="8" t="s">
        <v>850</v>
      </c>
      <c r="F2" s="8" t="str">
        <f>IF(COUNTIF('Healthy (TIAB)'!A1523:A2417, B2) &gt; 0, "Yes", "No")</f>
        <v>No</v>
      </c>
    </row>
    <row r="3" spans="1:6" ht="32" x14ac:dyDescent="0.2">
      <c r="A3" s="8">
        <v>2022</v>
      </c>
      <c r="B3" s="8">
        <v>34670012</v>
      </c>
      <c r="C3" s="9">
        <f>HYPERLINK(_xlfn.CONCAT("https://pubmed.ncbi.nlm.nih.gov/",B3), B3)</f>
        <v>34670012</v>
      </c>
      <c r="D3" s="10" t="s">
        <v>1703</v>
      </c>
      <c r="E3" s="8" t="s">
        <v>845</v>
      </c>
      <c r="F3" s="8" t="str">
        <f>IF(COUNTIF('Healthy (TIAB)'!A1521:A2415, B3) &gt; 0, "Yes", "No")</f>
        <v>No</v>
      </c>
    </row>
    <row r="4" spans="1:6" ht="64" x14ac:dyDescent="0.2">
      <c r="A4" s="8">
        <v>2022</v>
      </c>
      <c r="B4" s="8">
        <v>35762321</v>
      </c>
      <c r="C4" s="9">
        <f>HYPERLINK(_xlfn.CONCAT("https://pubmed.ncbi.nlm.nih.gov/",B4), B4)</f>
        <v>35762321</v>
      </c>
      <c r="D4" s="10" t="s">
        <v>866</v>
      </c>
      <c r="E4" s="8" t="s">
        <v>867</v>
      </c>
      <c r="F4" s="8" t="str">
        <f>IF(COUNTIF('Healthy (TIAB)'!A1524:A2418, B4) &gt; 0, "Yes", "No")</f>
        <v>No</v>
      </c>
    </row>
    <row r="5" spans="1:6" ht="48" x14ac:dyDescent="0.2">
      <c r="A5" s="8">
        <v>2021</v>
      </c>
      <c r="B5" s="8">
        <v>33041091</v>
      </c>
      <c r="C5" s="9">
        <f>HYPERLINK(_xlfn.CONCAT("https://pubmed.ncbi.nlm.nih.gov/",B5), B5)</f>
        <v>33041091</v>
      </c>
      <c r="D5" s="10" t="s">
        <v>871</v>
      </c>
      <c r="E5" s="8" t="s">
        <v>856</v>
      </c>
      <c r="F5" s="8" t="str">
        <f>IF(COUNTIF('Healthy (TIAB)'!A1518:A2412, B5) &gt; 0, "Yes", "No")</f>
        <v>No</v>
      </c>
    </row>
    <row r="6" spans="1:6" ht="48" x14ac:dyDescent="0.2">
      <c r="A6" s="8">
        <v>2021</v>
      </c>
      <c r="B6" s="8">
        <v>33933722</v>
      </c>
      <c r="C6" s="9">
        <f>HYPERLINK(_xlfn.CONCAT("https://pubmed.ncbi.nlm.nih.gov/",B6), B6)</f>
        <v>33933722</v>
      </c>
      <c r="D6" s="10" t="s">
        <v>881</v>
      </c>
      <c r="E6" s="8" t="s">
        <v>882</v>
      </c>
      <c r="F6" s="8" t="str">
        <f>IF(COUNTIF('Healthy (TIAB)'!A1520:A2414, B6) &gt; 0, "Yes", "No")</f>
        <v>No</v>
      </c>
    </row>
    <row r="7" spans="1:6" ht="48" x14ac:dyDescent="0.2">
      <c r="A7" s="8">
        <v>2020</v>
      </c>
      <c r="B7" s="8">
        <v>32281579</v>
      </c>
      <c r="C7" s="9">
        <f>HYPERLINK(_xlfn.CONCAT("https://pubmed.ncbi.nlm.nih.gov/",B7), B7)</f>
        <v>32281579</v>
      </c>
      <c r="D7" s="10" t="s">
        <v>937</v>
      </c>
      <c r="E7" s="8" t="s">
        <v>938</v>
      </c>
      <c r="F7" s="8" t="str">
        <f>IF(COUNTIF('Healthy (TIAB)'!A1519:A2413, B7) &gt; 0, "Yes", "No")</f>
        <v>No</v>
      </c>
    </row>
    <row r="8" spans="1:6" ht="48" x14ac:dyDescent="0.2">
      <c r="A8" s="8">
        <v>2020</v>
      </c>
      <c r="B8" s="8">
        <v>32473640</v>
      </c>
      <c r="C8" s="9">
        <f>HYPERLINK(_xlfn.CONCAT("https://pubmed.ncbi.nlm.nih.gov/",B8), B8)</f>
        <v>32473640</v>
      </c>
      <c r="D8" s="10" t="s">
        <v>940</v>
      </c>
      <c r="E8" s="8" t="s">
        <v>899</v>
      </c>
      <c r="F8" s="8" t="str">
        <f>IF(COUNTIF('Healthy (TIAB)'!A1522:A2416, B8) &gt; 0, "Yes", "No")</f>
        <v>No</v>
      </c>
    </row>
    <row r="9" spans="1:6" ht="32" x14ac:dyDescent="0.2">
      <c r="A9" s="8">
        <v>2019</v>
      </c>
      <c r="B9" s="8">
        <v>31006728</v>
      </c>
      <c r="C9" s="9">
        <f>HYPERLINK(_xlfn.CONCAT("https://pubmed.ncbi.nlm.nih.gov/",B9), B9)</f>
        <v>31006728</v>
      </c>
      <c r="D9" s="10" t="s">
        <v>948</v>
      </c>
      <c r="E9" s="8" t="s">
        <v>949</v>
      </c>
      <c r="F9" s="8" t="str">
        <f>IF(COUNTIF('Healthy (TIAB)'!A1491:A2385, B9) &gt; 0, "Yes", "No")</f>
        <v>No</v>
      </c>
    </row>
    <row r="10" spans="1:6" ht="64" x14ac:dyDescent="0.2">
      <c r="A10" s="8">
        <v>2019</v>
      </c>
      <c r="B10" s="8">
        <v>31532795</v>
      </c>
      <c r="C10" s="9">
        <f>HYPERLINK(_xlfn.CONCAT("https://pubmed.ncbi.nlm.nih.gov/",B10), B10)</f>
        <v>31532795</v>
      </c>
      <c r="D10" s="10" t="s">
        <v>1874</v>
      </c>
      <c r="E10" s="8" t="s">
        <v>853</v>
      </c>
      <c r="F10" s="8" t="str">
        <f>IF(COUNTIF('Healthy (TIAB)'!A1499:A2393, B10) &gt; 0, "Yes", "No")</f>
        <v>No</v>
      </c>
    </row>
    <row r="11" spans="1:6" ht="32" x14ac:dyDescent="0.2">
      <c r="A11" s="8">
        <v>2018</v>
      </c>
      <c r="B11" s="8">
        <v>28692411</v>
      </c>
      <c r="C11" s="9">
        <f>HYPERLINK(_xlfn.CONCAT("https://pubmed.ncbi.nlm.nih.gov/",B11), B11)</f>
        <v>28692411</v>
      </c>
      <c r="D11" s="10" t="s">
        <v>965</v>
      </c>
      <c r="E11" s="8" t="s">
        <v>966</v>
      </c>
      <c r="F11" s="8" t="str">
        <f>IF(COUNTIF('Healthy (TIAB)'!A1472:A2366, B11) &gt; 0, "Yes", "No")</f>
        <v>No</v>
      </c>
    </row>
    <row r="12" spans="1:6" ht="32" x14ac:dyDescent="0.2">
      <c r="A12" s="8">
        <v>2018</v>
      </c>
      <c r="B12" s="8">
        <v>29359480</v>
      </c>
      <c r="C12" s="9">
        <f>HYPERLINK(_xlfn.CONCAT("https://pubmed.ncbi.nlm.nih.gov/",B12), B12)</f>
        <v>29359480</v>
      </c>
      <c r="D12" s="10" t="s">
        <v>1873</v>
      </c>
      <c r="E12" s="8" t="s">
        <v>845</v>
      </c>
      <c r="F12" s="8" t="str">
        <f>IF(COUNTIF('Healthy (TIAB)'!A1492:A2386, B12) &gt; 0, "Yes", "No")</f>
        <v>No</v>
      </c>
    </row>
    <row r="13" spans="1:6" ht="32" x14ac:dyDescent="0.2">
      <c r="A13" s="8">
        <v>2017</v>
      </c>
      <c r="B13" s="8">
        <v>28863874</v>
      </c>
      <c r="C13" s="9">
        <f>HYPERLINK(_xlfn.CONCAT("https://pubmed.ncbi.nlm.nih.gov/",B13), B13)</f>
        <v>28863874</v>
      </c>
      <c r="D13" s="10" t="s">
        <v>1015</v>
      </c>
      <c r="E13" s="8" t="s">
        <v>1016</v>
      </c>
      <c r="F13" s="8" t="str">
        <f>IF(COUNTIF('Healthy (TIAB)'!A1475:A2369, B13) &gt; 0, "Yes", "No")</f>
        <v>No</v>
      </c>
    </row>
    <row r="14" spans="1:6" ht="48" x14ac:dyDescent="0.2">
      <c r="A14" s="8">
        <v>2017</v>
      </c>
      <c r="B14" s="8">
        <v>27619403</v>
      </c>
      <c r="C14" s="9">
        <f>HYPERLINK(_xlfn.CONCAT("https://pubmed.ncbi.nlm.nih.gov/",B14), B14)</f>
        <v>27619403</v>
      </c>
      <c r="D14" s="10" t="s">
        <v>1041</v>
      </c>
      <c r="E14" s="8" t="s">
        <v>845</v>
      </c>
      <c r="F14" s="8" t="str">
        <f>IF(COUNTIF('Healthy (TIAB)'!A1525:A2419, B14) &gt; 0, "Yes", "No")</f>
        <v>No</v>
      </c>
    </row>
    <row r="15" spans="1:6" ht="32" x14ac:dyDescent="0.2">
      <c r="A15" s="8">
        <v>2016</v>
      </c>
      <c r="B15" s="8">
        <v>27490922</v>
      </c>
      <c r="C15" s="9">
        <f>HYPERLINK(_xlfn.CONCAT("https://pubmed.ncbi.nlm.nih.gov/",B15), B15)</f>
        <v>27490922</v>
      </c>
      <c r="D15" s="10" t="s">
        <v>1060</v>
      </c>
      <c r="E15" s="8" t="s">
        <v>850</v>
      </c>
      <c r="F15" s="8" t="str">
        <f>IF(COUNTIF('Healthy (TIAB)'!A1486:A2380, B15) &gt; 0, "Yes", "No")</f>
        <v>No</v>
      </c>
    </row>
    <row r="16" spans="1:6" ht="32" x14ac:dyDescent="0.2">
      <c r="A16" s="8">
        <v>2016</v>
      </c>
      <c r="B16" s="8">
        <v>27733252</v>
      </c>
      <c r="C16" s="9">
        <f>HYPERLINK(_xlfn.CONCAT("https://pubmed.ncbi.nlm.nih.gov/",B16), B16)</f>
        <v>27733252</v>
      </c>
      <c r="D16" s="10" t="s">
        <v>171</v>
      </c>
      <c r="E16" s="8" t="s">
        <v>887</v>
      </c>
      <c r="F16" s="8" t="str">
        <f>IF(COUNTIF('Healthy (TIAB)'!A1493:A2387, B16) &gt; 0, "Yes", "No")</f>
        <v>No</v>
      </c>
    </row>
    <row r="17" spans="1:6" ht="48" x14ac:dyDescent="0.2">
      <c r="A17" s="8">
        <v>2016</v>
      </c>
      <c r="B17" s="8">
        <v>27041244</v>
      </c>
      <c r="C17" s="9">
        <f>HYPERLINK(_xlfn.CONCAT("https://pubmed.ncbi.nlm.nih.gov/",B17), B17)</f>
        <v>27041244</v>
      </c>
      <c r="D17" s="10" t="s">
        <v>399</v>
      </c>
      <c r="E17" s="8" t="s">
        <v>856</v>
      </c>
      <c r="F17" s="8" t="str">
        <f>IF(COUNTIF('Healthy (TIAB)'!A1497:A2391, B17) &gt; 0, "Yes", "No")</f>
        <v>No</v>
      </c>
    </row>
    <row r="18" spans="1:6" ht="32" x14ac:dyDescent="0.2">
      <c r="A18" s="8">
        <v>2016</v>
      </c>
      <c r="B18" s="8">
        <v>26892135</v>
      </c>
      <c r="C18" s="9">
        <f>HYPERLINK(_xlfn.CONCAT("https://pubmed.ncbi.nlm.nih.gov/",B18), B18)</f>
        <v>26892135</v>
      </c>
      <c r="D18" s="10" t="s">
        <v>1076</v>
      </c>
      <c r="E18" s="8" t="s">
        <v>845</v>
      </c>
      <c r="F18" s="8" t="str">
        <f>IF(COUNTIF('Healthy (TIAB)'!A1503:A2397, B18) &gt; 0, "Yes", "No")</f>
        <v>No</v>
      </c>
    </row>
    <row r="19" spans="1:6" ht="64" x14ac:dyDescent="0.2">
      <c r="A19" s="8">
        <v>2015</v>
      </c>
      <c r="B19" s="8">
        <v>26226139</v>
      </c>
      <c r="C19" s="9">
        <f>HYPERLINK(_xlfn.CONCAT("https://pubmed.ncbi.nlm.nih.gov/",B19), B19)</f>
        <v>26226139</v>
      </c>
      <c r="D19" s="10" t="s">
        <v>1087</v>
      </c>
      <c r="E19" s="8" t="s">
        <v>856</v>
      </c>
      <c r="F19" s="8" t="str">
        <f>IF(COUNTIF('Healthy (TIAB)'!A1473:A2367, B19) &gt; 0, "Yes", "No")</f>
        <v>No</v>
      </c>
    </row>
    <row r="20" spans="1:6" ht="48" x14ac:dyDescent="0.2">
      <c r="A20" s="8">
        <v>2015</v>
      </c>
      <c r="B20" s="8">
        <v>25216712</v>
      </c>
      <c r="C20" s="9">
        <f>HYPERLINK(_xlfn.CONCAT("https://pubmed.ncbi.nlm.nih.gov/",B20), B20)</f>
        <v>25216712</v>
      </c>
      <c r="D20" s="10" t="s">
        <v>1103</v>
      </c>
      <c r="E20" s="8" t="s">
        <v>1025</v>
      </c>
      <c r="F20" s="8" t="str">
        <f>IF(COUNTIF('Healthy (TIAB)'!A1489:A2383, B20) &gt; 0, "Yes", "No")</f>
        <v>No</v>
      </c>
    </row>
    <row r="21" spans="1:6" ht="32" x14ac:dyDescent="0.2">
      <c r="A21" s="8">
        <v>2015</v>
      </c>
      <c r="B21" s="8">
        <v>25759102</v>
      </c>
      <c r="C21" s="9">
        <f>HYPERLINK(_xlfn.CONCAT("https://pubmed.ncbi.nlm.nih.gov/",B21), B21)</f>
        <v>25759102</v>
      </c>
      <c r="D21" s="10" t="s">
        <v>1114</v>
      </c>
      <c r="E21" s="8" t="s">
        <v>1002</v>
      </c>
      <c r="F21" s="8" t="str">
        <f>IF(COUNTIF('Healthy (TIAB)'!A1500:A2394, B21) &gt; 0, "Yes", "No")</f>
        <v>No</v>
      </c>
    </row>
    <row r="22" spans="1:6" ht="48" x14ac:dyDescent="0.2">
      <c r="A22" s="8">
        <v>2013</v>
      </c>
      <c r="B22" s="8">
        <v>24314359</v>
      </c>
      <c r="C22" s="9">
        <f>HYPERLINK(_xlfn.CONCAT("https://pubmed.ncbi.nlm.nih.gov/",B22), B22)</f>
        <v>24314359</v>
      </c>
      <c r="D22" s="10" t="s">
        <v>1209</v>
      </c>
      <c r="E22" s="8" t="s">
        <v>938</v>
      </c>
      <c r="F22" s="8" t="str">
        <f>IF(COUNTIF('Healthy (TIAB)'!A1509:A2403, B22) &gt; 0, "Yes", "No")</f>
        <v>No</v>
      </c>
    </row>
    <row r="23" spans="1:6" ht="16" x14ac:dyDescent="0.2">
      <c r="A23" s="8">
        <v>2012</v>
      </c>
      <c r="B23" s="8">
        <v>23183517</v>
      </c>
      <c r="C23" s="9">
        <f>HYPERLINK(_xlfn.CONCAT("https://pubmed.ncbi.nlm.nih.gov/",B23), B23)</f>
        <v>23183517</v>
      </c>
      <c r="D23" s="10" t="s">
        <v>1213</v>
      </c>
      <c r="E23" s="8" t="s">
        <v>887</v>
      </c>
      <c r="F23" s="8" t="str">
        <f>IF(COUNTIF('Healthy (TIAB)'!A1474:A2368, B23) &gt; 0, "Yes", "No")</f>
        <v>No</v>
      </c>
    </row>
    <row r="24" spans="1:6" ht="48" x14ac:dyDescent="0.2">
      <c r="A24" s="8">
        <v>2012</v>
      </c>
      <c r="B24" s="8">
        <v>23351198</v>
      </c>
      <c r="C24" s="9">
        <f>HYPERLINK(_xlfn.CONCAT("https://pubmed.ncbi.nlm.nih.gov/",B24), B24)</f>
        <v>23351198</v>
      </c>
      <c r="D24" s="10" t="s">
        <v>1240</v>
      </c>
      <c r="E24" s="8" t="s">
        <v>887</v>
      </c>
      <c r="F24" s="8" t="str">
        <f>IF(COUNTIF('Healthy (TIAB)'!A1494:A2388, B24) &gt; 0, "Yes", "No")</f>
        <v>No</v>
      </c>
    </row>
    <row r="25" spans="1:6" ht="32" x14ac:dyDescent="0.2">
      <c r="A25" s="8">
        <v>2012</v>
      </c>
      <c r="B25" s="8">
        <v>22978374</v>
      </c>
      <c r="C25" s="9">
        <f>HYPERLINK(_xlfn.CONCAT("https://pubmed.ncbi.nlm.nih.gov/",B25), B25)</f>
        <v>22978374</v>
      </c>
      <c r="D25" s="10" t="s">
        <v>1241</v>
      </c>
      <c r="E25" s="8" t="s">
        <v>1242</v>
      </c>
      <c r="F25" s="8" t="str">
        <f>IF(COUNTIF('Healthy (TIAB)'!A1496:A2390, B25) &gt; 0, "Yes", "No")</f>
        <v>No</v>
      </c>
    </row>
    <row r="26" spans="1:6" ht="32" x14ac:dyDescent="0.2">
      <c r="A26" s="8">
        <v>2012</v>
      </c>
      <c r="B26" s="8">
        <v>22892157</v>
      </c>
      <c r="C26" s="9">
        <f>HYPERLINK(_xlfn.CONCAT("https://pubmed.ncbi.nlm.nih.gov/",B26), B26)</f>
        <v>22892157</v>
      </c>
      <c r="D26" s="10" t="s">
        <v>1254</v>
      </c>
      <c r="E26" s="8" t="s">
        <v>893</v>
      </c>
      <c r="F26" s="8" t="str">
        <f>IF(COUNTIF('Healthy (TIAB)'!A1510:A2404, B26) &gt; 0, "Yes", "No")</f>
        <v>No</v>
      </c>
    </row>
    <row r="27" spans="1:6" ht="32" x14ac:dyDescent="0.2">
      <c r="A27" s="8">
        <v>2010</v>
      </c>
      <c r="B27" s="8">
        <v>19748619</v>
      </c>
      <c r="C27" s="9">
        <f>HYPERLINK(_xlfn.CONCAT("https://pubmed.ncbi.nlm.nih.gov/",B27), B27)</f>
        <v>19748619</v>
      </c>
      <c r="D27" s="10" t="s">
        <v>134</v>
      </c>
      <c r="E27" s="8" t="s">
        <v>899</v>
      </c>
      <c r="F27" s="8" t="str">
        <f>IF(COUNTIF('Healthy (TIAB)'!A1484:A2378, B27) &gt; 0, "Yes", "No")</f>
        <v>No</v>
      </c>
    </row>
    <row r="28" spans="1:6" ht="32" x14ac:dyDescent="0.2">
      <c r="A28" s="8">
        <v>2010</v>
      </c>
      <c r="B28" s="8">
        <v>20803425</v>
      </c>
      <c r="C28" s="9">
        <f>HYPERLINK(_xlfn.CONCAT("https://pubmed.ncbi.nlm.nih.gov/",B28), B28)</f>
        <v>20803425</v>
      </c>
      <c r="D28" s="10" t="s">
        <v>1311</v>
      </c>
      <c r="E28" s="8" t="s">
        <v>853</v>
      </c>
      <c r="F28" s="8" t="str">
        <f>IF(COUNTIF('Healthy (TIAB)'!A1514:A2408, B28) &gt; 0, "Yes", "No")</f>
        <v>No</v>
      </c>
    </row>
    <row r="29" spans="1:6" ht="32" x14ac:dyDescent="0.2">
      <c r="A29" s="8">
        <v>2009</v>
      </c>
      <c r="B29" s="8">
        <v>19461006</v>
      </c>
      <c r="C29" s="9">
        <f>HYPERLINK(_xlfn.CONCAT("https://pubmed.ncbi.nlm.nih.gov/",B29), B29)</f>
        <v>19461006</v>
      </c>
      <c r="D29" s="10" t="s">
        <v>1321</v>
      </c>
      <c r="E29" s="8" t="s">
        <v>853</v>
      </c>
      <c r="F29" s="8" t="str">
        <f>IF(COUNTIF('Healthy (TIAB)'!A1488:A2382, B29) &gt; 0, "Yes", "No")</f>
        <v>No</v>
      </c>
    </row>
    <row r="30" spans="1:6" ht="32" x14ac:dyDescent="0.2">
      <c r="A30" s="8">
        <v>2009</v>
      </c>
      <c r="B30" s="8">
        <v>19397392</v>
      </c>
      <c r="C30" s="9">
        <f>HYPERLINK(_xlfn.CONCAT("https://pubmed.ncbi.nlm.nih.gov/",B30), B30)</f>
        <v>19397392</v>
      </c>
      <c r="D30" s="10" t="s">
        <v>1330</v>
      </c>
      <c r="E30" s="8" t="s">
        <v>853</v>
      </c>
      <c r="F30" s="8" t="str">
        <f>IF(COUNTIF('Healthy (TIAB)'!A1495:A2389, B30) &gt; 0, "Yes", "No")</f>
        <v>No</v>
      </c>
    </row>
    <row r="31" spans="1:6" ht="32" x14ac:dyDescent="0.2">
      <c r="A31" s="8">
        <v>2009</v>
      </c>
      <c r="B31" s="8">
        <v>23015851</v>
      </c>
      <c r="C31" s="9">
        <f>HYPERLINK(_xlfn.CONCAT("https://pubmed.ncbi.nlm.nih.gov/",B31), B31)</f>
        <v>23015851</v>
      </c>
      <c r="D31" s="10" t="s">
        <v>1337</v>
      </c>
      <c r="E31" s="8" t="s">
        <v>1070</v>
      </c>
      <c r="F31" s="8" t="str">
        <f>IF(COUNTIF('Healthy (TIAB)'!A1504:A2398, B31) &gt; 0, "Yes", "No")</f>
        <v>No</v>
      </c>
    </row>
    <row r="32" spans="1:6" ht="32" x14ac:dyDescent="0.2">
      <c r="A32" s="8">
        <v>2009</v>
      </c>
      <c r="B32" s="8">
        <v>19748798</v>
      </c>
      <c r="C32" s="9">
        <f>HYPERLINK(_xlfn.CONCAT("https://pubmed.ncbi.nlm.nih.gov/",B32), B32)</f>
        <v>19748798</v>
      </c>
      <c r="D32" s="10" t="s">
        <v>1875</v>
      </c>
      <c r="E32" s="8" t="s">
        <v>853</v>
      </c>
      <c r="F32" s="8" t="str">
        <f>IF(COUNTIF('Healthy (TIAB)'!A1515:A2409, B32) &gt; 0, "Yes", "No")</f>
        <v>No</v>
      </c>
    </row>
    <row r="33" spans="1:6" ht="32" x14ac:dyDescent="0.2">
      <c r="A33" s="8">
        <v>2008</v>
      </c>
      <c r="B33" s="8">
        <v>18436564</v>
      </c>
      <c r="C33" s="9">
        <f>HYPERLINK(_xlfn.CONCAT("https://pubmed.ncbi.nlm.nih.gov/",B33), B33)</f>
        <v>18436564</v>
      </c>
      <c r="D33" s="10" t="s">
        <v>1354</v>
      </c>
      <c r="E33" s="8" t="s">
        <v>856</v>
      </c>
      <c r="F33" s="8" t="str">
        <f>IF(COUNTIF('Healthy (TIAB)'!A1501:A2395, B33) &gt; 0, "Yes", "No")</f>
        <v>No</v>
      </c>
    </row>
    <row r="34" spans="1:6" ht="32" x14ac:dyDescent="0.2">
      <c r="A34" s="8">
        <v>2007</v>
      </c>
      <c r="B34" s="8">
        <v>17684201</v>
      </c>
      <c r="C34" s="9">
        <f>HYPERLINK(_xlfn.CONCAT("https://pubmed.ncbi.nlm.nih.gov/",B34), B34)</f>
        <v>17684201</v>
      </c>
      <c r="D34" s="10" t="s">
        <v>1368</v>
      </c>
      <c r="E34" s="8" t="s">
        <v>858</v>
      </c>
      <c r="F34" s="8" t="str">
        <f>IF(COUNTIF('Healthy (TIAB)'!A1505:A2399, B34) &gt; 0, "Yes", "No")</f>
        <v>No</v>
      </c>
    </row>
    <row r="35" spans="1:6" ht="48" x14ac:dyDescent="0.2">
      <c r="A35" s="8">
        <v>2005</v>
      </c>
      <c r="B35" s="8">
        <v>16231263</v>
      </c>
      <c r="C35" s="9">
        <f>HYPERLINK(_xlfn.CONCAT("https://pubmed.ncbi.nlm.nih.gov/",B35), B35)</f>
        <v>16231263</v>
      </c>
      <c r="D35" s="10" t="s">
        <v>1405</v>
      </c>
      <c r="E35" s="8" t="s">
        <v>893</v>
      </c>
      <c r="F35" s="8" t="str">
        <f>IF(COUNTIF('Healthy (TIAB)'!A1506:A2400, B35) &gt; 0, "Yes", "No")</f>
        <v>No</v>
      </c>
    </row>
    <row r="36" spans="1:6" ht="32" x14ac:dyDescent="0.2">
      <c r="A36" s="8">
        <v>2005</v>
      </c>
      <c r="B36" s="8">
        <v>16097442</v>
      </c>
      <c r="C36" s="9">
        <f>HYPERLINK(_xlfn.CONCAT("https://pubmed.ncbi.nlm.nih.gov/",B36), B36)</f>
        <v>16097442</v>
      </c>
      <c r="D36" s="10" t="s">
        <v>1694</v>
      </c>
      <c r="E36" s="8" t="s">
        <v>856</v>
      </c>
      <c r="F36" s="8" t="str">
        <f>IF(COUNTIF('Healthy (TIAB)'!A1516:A2410, B36) &gt; 0, "Yes", "No")</f>
        <v>No</v>
      </c>
    </row>
    <row r="37" spans="1:6" ht="32" x14ac:dyDescent="0.2">
      <c r="A37" s="8">
        <v>2004</v>
      </c>
      <c r="B37" s="8">
        <v>15211441</v>
      </c>
      <c r="C37" s="9">
        <f>HYPERLINK(_xlfn.CONCAT("https://pubmed.ncbi.nlm.nih.gov/",B37), B37)</f>
        <v>15211441</v>
      </c>
      <c r="D37" s="10" t="s">
        <v>1415</v>
      </c>
      <c r="E37" s="8" t="s">
        <v>851</v>
      </c>
      <c r="F37" s="8" t="str">
        <f>IF(COUNTIF('Healthy (TIAB)'!A1485:A2379, B37) &gt; 0, "Yes", "No")</f>
        <v>No</v>
      </c>
    </row>
    <row r="38" spans="1:6" ht="32" x14ac:dyDescent="0.2">
      <c r="A38" s="8">
        <v>2003</v>
      </c>
      <c r="B38" s="8">
        <v>12618280</v>
      </c>
      <c r="C38" s="9">
        <f>HYPERLINK(_xlfn.CONCAT("https://pubmed.ncbi.nlm.nih.gov/",B38), B38)</f>
        <v>12618280</v>
      </c>
      <c r="D38" s="10" t="s">
        <v>98</v>
      </c>
      <c r="E38" s="8" t="s">
        <v>856</v>
      </c>
      <c r="F38" s="8" t="str">
        <f>IF(COUNTIF('Healthy (TIAB)'!A1490:A2384, B38) &gt; 0, "Yes", "No")</f>
        <v>No</v>
      </c>
    </row>
    <row r="39" spans="1:6" ht="32" x14ac:dyDescent="0.2">
      <c r="A39" s="8">
        <v>2002</v>
      </c>
      <c r="B39" s="8">
        <v>12449445</v>
      </c>
      <c r="C39" s="9">
        <f>HYPERLINK(_xlfn.CONCAT("https://pubmed.ncbi.nlm.nih.gov/",B39), B39)</f>
        <v>12449445</v>
      </c>
      <c r="D39" s="10" t="s">
        <v>1440</v>
      </c>
      <c r="E39" s="8" t="s">
        <v>856</v>
      </c>
      <c r="F39" s="8" t="str">
        <f>IF(COUNTIF('Healthy (TIAB)'!A1502:A2396, B39) &gt; 0, "Yes", "No")</f>
        <v>No</v>
      </c>
    </row>
    <row r="40" spans="1:6" ht="32" x14ac:dyDescent="0.2">
      <c r="A40" s="8">
        <v>2001</v>
      </c>
      <c r="B40" s="8">
        <v>11474227</v>
      </c>
      <c r="C40" s="9">
        <f>HYPERLINK(_xlfn.CONCAT("https://pubmed.ncbi.nlm.nih.gov/",B40), B40)</f>
        <v>11474227</v>
      </c>
      <c r="D40" s="10" t="s">
        <v>1446</v>
      </c>
      <c r="E40" s="8" t="s">
        <v>850</v>
      </c>
      <c r="F40" s="8" t="str">
        <f>IF(COUNTIF('Healthy (TIAB)'!A1513:A2407, B40) &gt; 0, "Yes", "No")</f>
        <v>No</v>
      </c>
    </row>
    <row r="41" spans="1:6" ht="32" x14ac:dyDescent="0.2">
      <c r="A41" s="8">
        <v>2000</v>
      </c>
      <c r="B41" s="8">
        <v>11004352</v>
      </c>
      <c r="C41" s="9">
        <f>HYPERLINK(_xlfn.CONCAT("https://pubmed.ncbi.nlm.nih.gov/",B41), B41)</f>
        <v>11004352</v>
      </c>
      <c r="D41" s="10" t="s">
        <v>1458</v>
      </c>
      <c r="E41" s="8" t="s">
        <v>951</v>
      </c>
      <c r="F41" s="8" t="str">
        <f>IF(COUNTIF('Healthy (TIAB)'!A1507:A2401, B41) &gt; 0, "Yes", "No")</f>
        <v>No</v>
      </c>
    </row>
    <row r="42" spans="1:6" ht="32" x14ac:dyDescent="0.2">
      <c r="A42" s="8">
        <v>1998</v>
      </c>
      <c r="B42" s="8">
        <v>18370504</v>
      </c>
      <c r="C42" s="9">
        <f>HYPERLINK(_xlfn.CONCAT("https://pubmed.ncbi.nlm.nih.gov/",B42), B42)</f>
        <v>18370504</v>
      </c>
      <c r="D42" s="10" t="s">
        <v>1475</v>
      </c>
      <c r="E42" s="8" t="s">
        <v>845</v>
      </c>
      <c r="F42" s="8" t="str">
        <f>IF(COUNTIF('Healthy (TIAB)'!A1477:A2371, B42) &gt; 0, "Yes", "No")</f>
        <v>No</v>
      </c>
    </row>
    <row r="43" spans="1:6" ht="32" x14ac:dyDescent="0.2">
      <c r="A43" s="8">
        <v>1998</v>
      </c>
      <c r="B43" s="8">
        <v>9507989</v>
      </c>
      <c r="C43" s="9">
        <f>HYPERLINK(_xlfn.CONCAT("https://pubmed.ncbi.nlm.nih.gov/",B43), B43)</f>
        <v>9507989</v>
      </c>
      <c r="D43" s="10" t="s">
        <v>1474</v>
      </c>
      <c r="E43" s="8" t="s">
        <v>887</v>
      </c>
      <c r="F43" s="8" t="str">
        <f>IF(COUNTIF('Healthy (TIAB)'!A1478:A2372, B43) &gt; 0, "Yes", "No")</f>
        <v>No</v>
      </c>
    </row>
    <row r="44" spans="1:6" ht="32" x14ac:dyDescent="0.2">
      <c r="A44" s="8">
        <v>1997</v>
      </c>
      <c r="B44" s="8">
        <v>9351079</v>
      </c>
      <c r="C44" s="9">
        <f>HYPERLINK(_xlfn.CONCAT("https://pubmed.ncbi.nlm.nih.gov/",B44), B44)</f>
        <v>9351079</v>
      </c>
      <c r="D44" s="10" t="s">
        <v>1480</v>
      </c>
      <c r="E44" s="8" t="s">
        <v>856</v>
      </c>
      <c r="F44" s="8" t="str">
        <f>IF(COUNTIF('Healthy (TIAB)'!A1476:A2370, B44) &gt; 0, "Yes", "No")</f>
        <v>No</v>
      </c>
    </row>
    <row r="45" spans="1:6" ht="32" x14ac:dyDescent="0.2">
      <c r="A45" s="8">
        <v>1997</v>
      </c>
      <c r="B45" s="8">
        <v>9397398</v>
      </c>
      <c r="C45" s="9">
        <f>HYPERLINK(_xlfn.CONCAT("https://pubmed.ncbi.nlm.nih.gov/",B45), B45)</f>
        <v>9397398</v>
      </c>
      <c r="D45" s="10" t="s">
        <v>80</v>
      </c>
      <c r="E45" s="8" t="s">
        <v>1273</v>
      </c>
      <c r="F45" s="8" t="str">
        <f>IF(COUNTIF('Healthy (TIAB)'!A1512:A2406, B45) &gt; 0, "Yes", "No")</f>
        <v>No</v>
      </c>
    </row>
    <row r="46" spans="1:6" ht="48" x14ac:dyDescent="0.2">
      <c r="A46" s="8">
        <v>1996</v>
      </c>
      <c r="B46" s="8">
        <v>8561065</v>
      </c>
      <c r="C46" s="9">
        <f>HYPERLINK(_xlfn.CONCAT("https://pubmed.ncbi.nlm.nih.gov/",B46), B46)</f>
        <v>8561065</v>
      </c>
      <c r="D46" s="10" t="s">
        <v>1491</v>
      </c>
      <c r="E46" s="8" t="s">
        <v>850</v>
      </c>
      <c r="F46" s="8" t="str">
        <f>IF(COUNTIF('Healthy (TIAB)'!A1479:A2373, B46) &gt; 0, "Yes", "No")</f>
        <v>No</v>
      </c>
    </row>
    <row r="47" spans="1:6" ht="32" x14ac:dyDescent="0.2">
      <c r="A47" s="8">
        <v>1996</v>
      </c>
      <c r="B47" s="8">
        <v>8914949</v>
      </c>
      <c r="C47" s="9">
        <f>HYPERLINK(_xlfn.CONCAT("https://pubmed.ncbi.nlm.nih.gov/",B47), B47)</f>
        <v>8914949</v>
      </c>
      <c r="D47" s="10" t="s">
        <v>71</v>
      </c>
      <c r="E47" s="8" t="s">
        <v>936</v>
      </c>
      <c r="F47" s="8" t="str">
        <f>IF(COUNTIF('Healthy (TIAB)'!A1517:A2411, B47) &gt; 0, "Yes", "No")</f>
        <v>No</v>
      </c>
    </row>
    <row r="48" spans="1:6" ht="32" x14ac:dyDescent="0.2">
      <c r="A48" s="8">
        <v>1995</v>
      </c>
      <c r="B48" s="8">
        <v>7569731</v>
      </c>
      <c r="C48" s="9">
        <f>HYPERLINK(_xlfn.CONCAT("https://pubmed.ncbi.nlm.nih.gov/",B48), B48)</f>
        <v>7569731</v>
      </c>
      <c r="D48" s="10" t="s">
        <v>223</v>
      </c>
      <c r="E48" s="8" t="s">
        <v>853</v>
      </c>
      <c r="F48" s="8" t="str">
        <f>IF(COUNTIF('Healthy (TIAB)'!A1480:A2374, B48) &gt; 0, "Yes", "No")</f>
        <v>No</v>
      </c>
    </row>
    <row r="49" spans="1:6" ht="32" x14ac:dyDescent="0.2">
      <c r="A49" s="8">
        <v>1995</v>
      </c>
      <c r="B49" s="8">
        <v>7653444</v>
      </c>
      <c r="C49" s="9">
        <f>HYPERLINK(_xlfn.CONCAT("https://pubmed.ncbi.nlm.nih.gov/",B49), B49)</f>
        <v>7653444</v>
      </c>
      <c r="D49" s="10" t="s">
        <v>1505</v>
      </c>
      <c r="E49" s="8" t="s">
        <v>899</v>
      </c>
      <c r="F49" s="8" t="str">
        <f>IF(COUNTIF('Healthy (TIAB)'!A1481:A2375, B49) &gt; 0, "Yes", "No")</f>
        <v>No</v>
      </c>
    </row>
    <row r="50" spans="1:6" ht="32" x14ac:dyDescent="0.2">
      <c r="A50" s="8">
        <v>1995</v>
      </c>
      <c r="B50" s="8">
        <v>7759696</v>
      </c>
      <c r="C50" s="9">
        <f>HYPERLINK(_xlfn.CONCAT("https://pubmed.ncbi.nlm.nih.gov/",B50), B50)</f>
        <v>7759696</v>
      </c>
      <c r="D50" s="10" t="s">
        <v>1506</v>
      </c>
      <c r="E50" s="8" t="s">
        <v>1172</v>
      </c>
      <c r="F50" s="8" t="str">
        <f>IF(COUNTIF('Healthy (TIAB)'!A1482:A2376, B50) &gt; 0, "Yes", "No")</f>
        <v>No</v>
      </c>
    </row>
    <row r="51" spans="1:6" ht="48" x14ac:dyDescent="0.2">
      <c r="A51" s="8">
        <v>1995</v>
      </c>
      <c r="B51" s="8">
        <v>7891046</v>
      </c>
      <c r="C51" s="9">
        <f>HYPERLINK(_xlfn.CONCAT("https://pubmed.ncbi.nlm.nih.gov/",B51), B51)</f>
        <v>7891046</v>
      </c>
      <c r="D51" s="10" t="s">
        <v>1671</v>
      </c>
      <c r="E51" s="8" t="s">
        <v>845</v>
      </c>
      <c r="F51" s="8" t="str">
        <f>IF(COUNTIF('Healthy (TIAB)'!A1498:A2392, B51) &gt; 0, "Yes", "No")</f>
        <v>No</v>
      </c>
    </row>
    <row r="52" spans="1:6" ht="32" x14ac:dyDescent="0.2">
      <c r="A52" s="8">
        <v>1995</v>
      </c>
      <c r="B52" s="8">
        <v>7782902</v>
      </c>
      <c r="C52" s="9">
        <f>HYPERLINK(_xlfn.CONCAT("https://pubmed.ncbi.nlm.nih.gov/",B52), B52)</f>
        <v>7782902</v>
      </c>
      <c r="D52" s="10" t="s">
        <v>1511</v>
      </c>
      <c r="E52" s="8" t="s">
        <v>848</v>
      </c>
      <c r="F52" s="8" t="str">
        <f>IF(COUNTIF('Healthy (TIAB)'!A1508:A2402, B52) &gt; 0, "Yes", "No")</f>
        <v>No</v>
      </c>
    </row>
    <row r="53" spans="1:6" ht="32" x14ac:dyDescent="0.2">
      <c r="A53" s="8">
        <v>1993</v>
      </c>
      <c r="B53" s="8">
        <v>8495604</v>
      </c>
      <c r="C53" s="9">
        <f>HYPERLINK(_xlfn.CONCAT("https://pubmed.ncbi.nlm.nih.gov/",B53), B53)</f>
        <v>8495604</v>
      </c>
      <c r="D53" s="10" t="s">
        <v>1521</v>
      </c>
      <c r="E53" s="8" t="s">
        <v>845</v>
      </c>
      <c r="F53" s="8" t="str">
        <f>IF(COUNTIF('Healthy (TIAB)'!A1487:A2381, B53) &gt; 0, "Yes", "No")</f>
        <v>No</v>
      </c>
    </row>
    <row r="54" spans="1:6" ht="16" x14ac:dyDescent="0.2">
      <c r="A54" s="8">
        <v>1992</v>
      </c>
      <c r="B54" s="8">
        <v>1466329</v>
      </c>
      <c r="C54" s="9">
        <f>HYPERLINK(_xlfn.CONCAT("https://pubmed.ncbi.nlm.nih.gov/",B54), B54)</f>
        <v>1466329</v>
      </c>
      <c r="D54" s="10" t="s">
        <v>1531</v>
      </c>
      <c r="E54" s="8" t="s">
        <v>856</v>
      </c>
      <c r="F54" s="8" t="str">
        <f>IF(COUNTIF('Healthy (TIAB)'!A1483:A2377, B54) &gt; 0, "Yes", "No")</f>
        <v>No</v>
      </c>
    </row>
    <row r="55" spans="1:6" ht="16" x14ac:dyDescent="0.2">
      <c r="A55" s="8">
        <v>1991</v>
      </c>
      <c r="B55" s="8">
        <v>1888238</v>
      </c>
      <c r="C55" s="9">
        <f>HYPERLINK(_xlfn.CONCAT("https://pubmed.ncbi.nlm.nih.gov/",B55), B55)</f>
        <v>1888238</v>
      </c>
      <c r="D55" s="10" t="s">
        <v>1546</v>
      </c>
      <c r="E55" s="8" t="s">
        <v>1287</v>
      </c>
      <c r="F55" s="8" t="str">
        <f>IF(COUNTIF('Healthy (TIAB)'!A1511:A2405, B55) &gt; 0, "Yes", "No")</f>
        <v>No</v>
      </c>
    </row>
  </sheetData>
  <sortState xmlns:xlrd2="http://schemas.microsoft.com/office/spreadsheetml/2017/richdata2" ref="A2:F55">
    <sortCondition descending="1" ref="A2:A55"/>
  </sortState>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387E1D-6096-9146-B30E-BC5D8B4C45CA}">
  <dimension ref="A1:F226"/>
  <sheetViews>
    <sheetView workbookViewId="0">
      <selection activeCell="J5" sqref="J5"/>
    </sheetView>
  </sheetViews>
  <sheetFormatPr baseColWidth="10" defaultRowHeight="15" x14ac:dyDescent="0.2"/>
  <cols>
    <col min="1" max="3" width="10.83203125" style="8"/>
    <col min="4" max="4" width="65" style="8" customWidth="1"/>
    <col min="5" max="16384" width="10.83203125" style="8"/>
  </cols>
  <sheetData>
    <row r="1" spans="1:6" ht="16" x14ac:dyDescent="0.2">
      <c r="A1" s="11" t="s">
        <v>1601</v>
      </c>
      <c r="B1" s="11" t="s">
        <v>0</v>
      </c>
      <c r="C1" s="11" t="s">
        <v>1602</v>
      </c>
      <c r="D1" s="12" t="s">
        <v>1603</v>
      </c>
      <c r="E1" s="11" t="s">
        <v>1604</v>
      </c>
      <c r="F1" s="11" t="s">
        <v>1605</v>
      </c>
    </row>
    <row r="2" spans="1:6" ht="32" x14ac:dyDescent="0.2">
      <c r="A2" s="8">
        <v>2023</v>
      </c>
      <c r="B2" s="8">
        <v>35676030</v>
      </c>
      <c r="C2" s="9">
        <f>HYPERLINK(_xlfn.CONCAT("https://pubmed.ncbi.nlm.nih.gov/",B2), B2)</f>
        <v>35676030</v>
      </c>
      <c r="D2" s="10" t="s">
        <v>849</v>
      </c>
      <c r="E2" s="8" t="s">
        <v>850</v>
      </c>
      <c r="F2" s="8" t="str">
        <f>IF(COUNTIF('Healthy (TIAB)'!A1690:A2584, B2) &gt; 0, "Yes", "No")</f>
        <v>No</v>
      </c>
    </row>
    <row r="3" spans="1:6" ht="64" x14ac:dyDescent="0.2">
      <c r="A3" s="8">
        <v>2023</v>
      </c>
      <c r="B3" s="8">
        <v>38283922</v>
      </c>
      <c r="C3" s="9">
        <f>HYPERLINK(_xlfn.CONCAT("https://pubmed.ncbi.nlm.nih.gov/",B3), B3)</f>
        <v>38283922</v>
      </c>
      <c r="D3" s="10" t="s">
        <v>676</v>
      </c>
      <c r="E3" s="8" t="s">
        <v>851</v>
      </c>
      <c r="F3" s="8" t="str">
        <f>IF(COUNTIF('Healthy (TIAB)'!A1691:A2585, B3) &gt; 0, "Yes", "No")</f>
        <v>No</v>
      </c>
    </row>
    <row r="4" spans="1:6" ht="32" x14ac:dyDescent="0.2">
      <c r="A4" s="8">
        <v>2023</v>
      </c>
      <c r="B4" s="8">
        <v>38256336</v>
      </c>
      <c r="C4" s="9">
        <f>HYPERLINK(_xlfn.CONCAT("https://pubmed.ncbi.nlm.nih.gov/",B4), B4)</f>
        <v>38256336</v>
      </c>
      <c r="D4" s="10" t="s">
        <v>854</v>
      </c>
      <c r="E4" s="8" t="s">
        <v>853</v>
      </c>
      <c r="F4" s="8" t="str">
        <f>IF(COUNTIF('Healthy (TIAB)'!A1695:A2589, B4) &gt; 0, "Yes", "No")</f>
        <v>No</v>
      </c>
    </row>
    <row r="5" spans="1:6" ht="48" x14ac:dyDescent="0.2">
      <c r="A5" s="8">
        <v>2022</v>
      </c>
      <c r="B5" s="8">
        <v>35406010</v>
      </c>
      <c r="C5" s="9">
        <f>HYPERLINK(_xlfn.CONCAT("https://pubmed.ncbi.nlm.nih.gov/",B5), B5)</f>
        <v>35406010</v>
      </c>
      <c r="D5" s="10" t="s">
        <v>860</v>
      </c>
      <c r="E5" s="8" t="s">
        <v>853</v>
      </c>
      <c r="F5" s="8" t="str">
        <f>IF(COUNTIF('Healthy (TIAB)'!A1689:A2583, B5) &gt; 0, "Yes", "No")</f>
        <v>No</v>
      </c>
    </row>
    <row r="6" spans="1:6" ht="48" x14ac:dyDescent="0.2">
      <c r="A6" s="8">
        <v>2022</v>
      </c>
      <c r="B6" s="8">
        <v>36522805</v>
      </c>
      <c r="C6" s="9">
        <f>HYPERLINK(_xlfn.CONCAT("https://pubmed.ncbi.nlm.nih.gov/",B6), B6)</f>
        <v>36522805</v>
      </c>
      <c r="D6" s="10" t="s">
        <v>861</v>
      </c>
      <c r="E6" s="8" t="s">
        <v>862</v>
      </c>
      <c r="F6" s="8" t="str">
        <f>IF(COUNTIF('Healthy (TIAB)'!A1692:A2586, B6) &gt; 0, "Yes", "No")</f>
        <v>No</v>
      </c>
    </row>
    <row r="7" spans="1:6" ht="32" x14ac:dyDescent="0.2">
      <c r="A7" s="8">
        <v>2022</v>
      </c>
      <c r="B7" s="8">
        <v>35389487</v>
      </c>
      <c r="C7" s="9">
        <f>HYPERLINK(_xlfn.CONCAT("https://pubmed.ncbi.nlm.nih.gov/",B7), B7)</f>
        <v>35389487</v>
      </c>
      <c r="D7" s="10" t="s">
        <v>738</v>
      </c>
      <c r="E7" s="8" t="s">
        <v>853</v>
      </c>
      <c r="F7" s="8" t="str">
        <f>IF(COUNTIF('Healthy (TIAB)'!A1693:A2587, B7) &gt; 0, "Yes", "No")</f>
        <v>No</v>
      </c>
    </row>
    <row r="8" spans="1:6" ht="48" x14ac:dyDescent="0.2">
      <c r="A8" s="8">
        <v>2021</v>
      </c>
      <c r="B8" s="8">
        <v>33041091</v>
      </c>
      <c r="C8" s="9">
        <f>HYPERLINK(_xlfn.CONCAT("https://pubmed.ncbi.nlm.nih.gov/",B8), B8)</f>
        <v>33041091</v>
      </c>
      <c r="D8" s="10" t="s">
        <v>871</v>
      </c>
      <c r="E8" s="8" t="s">
        <v>856</v>
      </c>
      <c r="F8" s="8" t="str">
        <f>IF(COUNTIF('Healthy (TIAB)'!A1681:A2575, B8) &gt; 0, "Yes", "No")</f>
        <v>No</v>
      </c>
    </row>
    <row r="9" spans="1:6" ht="48" x14ac:dyDescent="0.2">
      <c r="A9" s="8">
        <v>2021</v>
      </c>
      <c r="B9" s="8">
        <v>33933722</v>
      </c>
      <c r="C9" s="9">
        <f>HYPERLINK(_xlfn.CONCAT("https://pubmed.ncbi.nlm.nih.gov/",B9), B9)</f>
        <v>33933722</v>
      </c>
      <c r="D9" s="10" t="s">
        <v>881</v>
      </c>
      <c r="E9" s="8" t="s">
        <v>882</v>
      </c>
      <c r="F9" s="8" t="str">
        <f>IF(COUNTIF('Healthy (TIAB)'!A1684:A2578, B9) &gt; 0, "Yes", "No")</f>
        <v>No</v>
      </c>
    </row>
    <row r="10" spans="1:6" ht="64" x14ac:dyDescent="0.2">
      <c r="A10" s="8">
        <v>2021</v>
      </c>
      <c r="B10" s="8">
        <v>34332788</v>
      </c>
      <c r="C10" s="9">
        <f>HYPERLINK(_xlfn.CONCAT("https://pubmed.ncbi.nlm.nih.gov/",B10), B10)</f>
        <v>34332788</v>
      </c>
      <c r="D10" s="10" t="s">
        <v>895</v>
      </c>
      <c r="E10" s="8" t="s">
        <v>851</v>
      </c>
      <c r="F10" s="8" t="str">
        <f>IF(COUNTIF('Healthy (TIAB)'!A1687:A2581, B10) &gt; 0, "Yes", "No")</f>
        <v>No</v>
      </c>
    </row>
    <row r="11" spans="1:6" ht="48" x14ac:dyDescent="0.2">
      <c r="A11" s="8">
        <v>2020</v>
      </c>
      <c r="B11" s="8">
        <v>31237134</v>
      </c>
      <c r="C11" s="9">
        <f>HYPERLINK(_xlfn.CONCAT("https://pubmed.ncbi.nlm.nih.gov/",B11), B11)</f>
        <v>31237134</v>
      </c>
      <c r="D11" s="10" t="s">
        <v>901</v>
      </c>
      <c r="E11" s="8" t="s">
        <v>902</v>
      </c>
      <c r="F11" s="8" t="str">
        <f>IF(COUNTIF('Healthy (TIAB)'!A1484:A2378, B11) &gt; 0, "Yes", "No")</f>
        <v>No</v>
      </c>
    </row>
    <row r="12" spans="1:6" ht="48" x14ac:dyDescent="0.2">
      <c r="A12" s="8">
        <v>2020</v>
      </c>
      <c r="B12" s="8">
        <v>30827722</v>
      </c>
      <c r="C12" s="9">
        <f>HYPERLINK(_xlfn.CONCAT("https://pubmed.ncbi.nlm.nih.gov/",B12), B12)</f>
        <v>30827722</v>
      </c>
      <c r="D12" s="10" t="s">
        <v>905</v>
      </c>
      <c r="E12" s="8" t="s">
        <v>845</v>
      </c>
      <c r="F12" s="8" t="str">
        <f>IF(COUNTIF('Healthy (TIAB)'!A1629:A2523, B12) &gt; 0, "Yes", "No")</f>
        <v>No</v>
      </c>
    </row>
    <row r="13" spans="1:6" ht="32" x14ac:dyDescent="0.2">
      <c r="A13" s="8">
        <v>2020</v>
      </c>
      <c r="B13" s="8">
        <v>31809985</v>
      </c>
      <c r="C13" s="9">
        <f>HYPERLINK(_xlfn.CONCAT("https://pubmed.ncbi.nlm.nih.gov/",B13), B13)</f>
        <v>31809985</v>
      </c>
      <c r="D13" s="10" t="s">
        <v>907</v>
      </c>
      <c r="E13" s="8" t="s">
        <v>851</v>
      </c>
      <c r="F13" s="8" t="str">
        <f>IF(COUNTIF('Healthy (TIAB)'!A1672:A2566, B13) &gt; 0, "Yes", "No")</f>
        <v>No</v>
      </c>
    </row>
    <row r="14" spans="1:6" ht="32" x14ac:dyDescent="0.2">
      <c r="A14" s="8">
        <v>2020</v>
      </c>
      <c r="B14" s="8">
        <v>31784345</v>
      </c>
      <c r="C14" s="9">
        <f>HYPERLINK(_xlfn.CONCAT("https://pubmed.ncbi.nlm.nih.gov/",B14), B14)</f>
        <v>31784345</v>
      </c>
      <c r="D14" s="10" t="s">
        <v>457</v>
      </c>
      <c r="E14" s="8" t="s">
        <v>851</v>
      </c>
      <c r="F14" s="8" t="str">
        <f>IF(COUNTIF('Healthy (TIAB)'!A1673:A2567, B14) &gt; 0, "Yes", "No")</f>
        <v>No</v>
      </c>
    </row>
    <row r="15" spans="1:6" ht="32" x14ac:dyDescent="0.2">
      <c r="A15" s="8">
        <v>2020</v>
      </c>
      <c r="B15" s="8">
        <v>32188593</v>
      </c>
      <c r="C15" s="9">
        <f>HYPERLINK(_xlfn.CONCAT("https://pubmed.ncbi.nlm.nih.gov/",B15), B15)</f>
        <v>32188593</v>
      </c>
      <c r="D15" s="10" t="s">
        <v>833</v>
      </c>
      <c r="E15" s="8" t="s">
        <v>851</v>
      </c>
      <c r="F15" s="8" t="str">
        <f>IF(COUNTIF('Healthy (TIAB)'!A1676:A2570, B15) &gt; 0, "Yes", "No")</f>
        <v>No</v>
      </c>
    </row>
    <row r="16" spans="1:6" ht="48" x14ac:dyDescent="0.2">
      <c r="A16" s="8">
        <v>2020</v>
      </c>
      <c r="B16" s="8">
        <v>32636128</v>
      </c>
      <c r="C16" s="9">
        <f>HYPERLINK(_xlfn.CONCAT("https://pubmed.ncbi.nlm.nih.gov/",B16), B16)</f>
        <v>32636128</v>
      </c>
      <c r="D16" s="10" t="s">
        <v>917</v>
      </c>
      <c r="E16" s="8" t="s">
        <v>853</v>
      </c>
      <c r="F16" s="8" t="str">
        <f>IF(COUNTIF('Healthy (TIAB)'!A1677:A2571, B16) &gt; 0, "Yes", "No")</f>
        <v>No</v>
      </c>
    </row>
    <row r="17" spans="1:6" ht="48" x14ac:dyDescent="0.2">
      <c r="A17" s="8">
        <v>2020</v>
      </c>
      <c r="B17" s="8">
        <v>32380746</v>
      </c>
      <c r="C17" s="9">
        <f>HYPERLINK(_xlfn.CONCAT("https://pubmed.ncbi.nlm.nih.gov/",B17), B17)</f>
        <v>32380746</v>
      </c>
      <c r="D17" s="10" t="s">
        <v>919</v>
      </c>
      <c r="E17" s="8" t="s">
        <v>845</v>
      </c>
      <c r="F17" s="8" t="str">
        <f>IF(COUNTIF('Healthy (TIAB)'!A1678:A2572, B17) &gt; 0, "Yes", "No")</f>
        <v>No</v>
      </c>
    </row>
    <row r="18" spans="1:6" ht="32" x14ac:dyDescent="0.2">
      <c r="A18" s="8">
        <v>2020</v>
      </c>
      <c r="B18" s="8">
        <v>32805740</v>
      </c>
      <c r="C18" s="9">
        <f>HYPERLINK(_xlfn.CONCAT("https://pubmed.ncbi.nlm.nih.gov/",B18), B18)</f>
        <v>32805740</v>
      </c>
      <c r="D18" s="10" t="s">
        <v>920</v>
      </c>
      <c r="E18" s="8" t="s">
        <v>851</v>
      </c>
      <c r="F18" s="8" t="str">
        <f>IF(COUNTIF('Healthy (TIAB)'!A1679:A2573, B18) &gt; 0, "Yes", "No")</f>
        <v>No</v>
      </c>
    </row>
    <row r="19" spans="1:6" ht="48" x14ac:dyDescent="0.2">
      <c r="A19" s="8">
        <v>2020</v>
      </c>
      <c r="B19" s="8">
        <v>32200533</v>
      </c>
      <c r="C19" s="9">
        <f>HYPERLINK(_xlfn.CONCAT("https://pubmed.ncbi.nlm.nih.gov/",B19), B19)</f>
        <v>32200533</v>
      </c>
      <c r="D19" s="10" t="s">
        <v>927</v>
      </c>
      <c r="E19" s="8" t="s">
        <v>851</v>
      </c>
      <c r="F19" s="8" t="str">
        <f>IF(COUNTIF('Healthy (TIAB)'!A1680:A2574, B19) &gt; 0, "Yes", "No")</f>
        <v>No</v>
      </c>
    </row>
    <row r="20" spans="1:6" ht="48" x14ac:dyDescent="0.2">
      <c r="A20" s="8">
        <v>2020</v>
      </c>
      <c r="B20" s="8">
        <v>33190147</v>
      </c>
      <c r="C20" s="9">
        <f>HYPERLINK(_xlfn.CONCAT("https://pubmed.ncbi.nlm.nih.gov/",B20), B20)</f>
        <v>33190147</v>
      </c>
      <c r="D20" s="10" t="s">
        <v>931</v>
      </c>
      <c r="E20" s="8" t="s">
        <v>932</v>
      </c>
      <c r="F20" s="8" t="str">
        <f>IF(COUNTIF('Healthy (TIAB)'!A1682:A2576, B20) &gt; 0, "Yes", "No")</f>
        <v>No</v>
      </c>
    </row>
    <row r="21" spans="1:6" ht="48" x14ac:dyDescent="0.2">
      <c r="A21" s="8">
        <v>2020</v>
      </c>
      <c r="B21" s="8">
        <v>32281579</v>
      </c>
      <c r="C21" s="9">
        <f>HYPERLINK(_xlfn.CONCAT("https://pubmed.ncbi.nlm.nih.gov/",B21), B21)</f>
        <v>32281579</v>
      </c>
      <c r="D21" s="10" t="s">
        <v>937</v>
      </c>
      <c r="E21" s="8" t="s">
        <v>938</v>
      </c>
      <c r="F21" s="8" t="str">
        <f>IF(COUNTIF('Healthy (TIAB)'!A1683:A2577, B21) &gt; 0, "Yes", "No")</f>
        <v>No</v>
      </c>
    </row>
    <row r="22" spans="1:6" ht="48" x14ac:dyDescent="0.2">
      <c r="A22" s="8">
        <v>2020</v>
      </c>
      <c r="B22" s="8">
        <v>32473640</v>
      </c>
      <c r="C22" s="9">
        <f>HYPERLINK(_xlfn.CONCAT("https://pubmed.ncbi.nlm.nih.gov/",B22), B22)</f>
        <v>32473640</v>
      </c>
      <c r="D22" s="10" t="s">
        <v>940</v>
      </c>
      <c r="E22" s="8" t="s">
        <v>899</v>
      </c>
      <c r="F22" s="8" t="str">
        <f>IF(COUNTIF('Healthy (TIAB)'!A1686:A2580, B22) &gt; 0, "Yes", "No")</f>
        <v>No</v>
      </c>
    </row>
    <row r="23" spans="1:6" ht="32" x14ac:dyDescent="0.2">
      <c r="A23" s="8">
        <v>2019</v>
      </c>
      <c r="B23" s="8">
        <v>30172659</v>
      </c>
      <c r="C23" s="9">
        <f>HYPERLINK(_xlfn.CONCAT("https://pubmed.ncbi.nlm.nih.gov/",B23), B23)</f>
        <v>30172659</v>
      </c>
      <c r="D23" s="10" t="s">
        <v>1877</v>
      </c>
      <c r="E23" s="8" t="s">
        <v>1428</v>
      </c>
      <c r="F23" s="8" t="str">
        <f>IF(COUNTIF('Healthy (TIAB)'!A1473:A2367, B23) &gt; 0, "Yes", "No")</f>
        <v>No</v>
      </c>
    </row>
    <row r="24" spans="1:6" ht="48" x14ac:dyDescent="0.2">
      <c r="A24" s="8">
        <v>2019</v>
      </c>
      <c r="B24" s="8">
        <v>31277790</v>
      </c>
      <c r="C24" s="9">
        <f>HYPERLINK(_xlfn.CONCAT("https://pubmed.ncbi.nlm.nih.gov/",B24), B24)</f>
        <v>31277790</v>
      </c>
      <c r="D24" s="10" t="s">
        <v>942</v>
      </c>
      <c r="E24" s="8" t="s">
        <v>943</v>
      </c>
      <c r="F24" s="8" t="str">
        <f>IF(COUNTIF('Healthy (TIAB)'!A1477:A2371, B24) &gt; 0, "Yes", "No")</f>
        <v>No</v>
      </c>
    </row>
    <row r="25" spans="1:6" ht="32" x14ac:dyDescent="0.2">
      <c r="A25" s="8">
        <v>2019</v>
      </c>
      <c r="B25" s="8">
        <v>30839013</v>
      </c>
      <c r="C25" s="9">
        <f>HYPERLINK(_xlfn.CONCAT("https://pubmed.ncbi.nlm.nih.gov/",B25), B25)</f>
        <v>30839013</v>
      </c>
      <c r="D25" s="10" t="s">
        <v>946</v>
      </c>
      <c r="E25" s="8" t="s">
        <v>845</v>
      </c>
      <c r="F25" s="8" t="str">
        <f>IF(COUNTIF('Healthy (TIAB)'!A1517:A2411, B25) &gt; 0, "Yes", "No")</f>
        <v>No</v>
      </c>
    </row>
    <row r="26" spans="1:6" ht="32" x14ac:dyDescent="0.2">
      <c r="A26" s="8">
        <v>2019</v>
      </c>
      <c r="B26" s="8">
        <v>30854986</v>
      </c>
      <c r="C26" s="9">
        <f>HYPERLINK(_xlfn.CONCAT("https://pubmed.ncbi.nlm.nih.gov/",B26), B26)</f>
        <v>30854986</v>
      </c>
      <c r="D26" s="10" t="s">
        <v>950</v>
      </c>
      <c r="E26" s="8" t="s">
        <v>951</v>
      </c>
      <c r="F26" s="8" t="str">
        <f>IF(COUNTIF('Healthy (TIAB)'!A1568:A2462, B26) &gt; 0, "Yes", "No")</f>
        <v>No</v>
      </c>
    </row>
    <row r="27" spans="1:6" ht="32" x14ac:dyDescent="0.2">
      <c r="A27" s="8">
        <v>2019</v>
      </c>
      <c r="B27" s="8">
        <v>30584220</v>
      </c>
      <c r="C27" s="9">
        <f>HYPERLINK(_xlfn.CONCAT("https://pubmed.ncbi.nlm.nih.gov/",B27), B27)</f>
        <v>30584220</v>
      </c>
      <c r="D27" s="10" t="s">
        <v>953</v>
      </c>
      <c r="E27" s="8" t="s">
        <v>845</v>
      </c>
      <c r="F27" s="8" t="str">
        <f>IF(COUNTIF('Healthy (TIAB)'!A1602:A2496, B27) &gt; 0, "Yes", "No")</f>
        <v>No</v>
      </c>
    </row>
    <row r="28" spans="1:6" ht="48" x14ac:dyDescent="0.2">
      <c r="A28" s="8">
        <v>2019</v>
      </c>
      <c r="B28" s="8">
        <v>29725824</v>
      </c>
      <c r="C28" s="9">
        <f>HYPERLINK(_xlfn.CONCAT("https://pubmed.ncbi.nlm.nih.gov/",B28), B28)</f>
        <v>29725824</v>
      </c>
      <c r="D28" s="10" t="s">
        <v>489</v>
      </c>
      <c r="E28" s="8" t="s">
        <v>897</v>
      </c>
      <c r="F28" s="8" t="str">
        <f>IF(COUNTIF('Healthy (TIAB)'!A1627:A2521, B28) &gt; 0, "Yes", "No")</f>
        <v>No</v>
      </c>
    </row>
    <row r="29" spans="1:6" ht="32" x14ac:dyDescent="0.2">
      <c r="A29" s="8">
        <v>2019</v>
      </c>
      <c r="B29" s="8">
        <v>31306043</v>
      </c>
      <c r="C29" s="9">
        <f>HYPERLINK(_xlfn.CONCAT("https://pubmed.ncbi.nlm.nih.gov/",B29), B29)</f>
        <v>31306043</v>
      </c>
      <c r="D29" s="10" t="s">
        <v>957</v>
      </c>
      <c r="E29" s="8" t="s">
        <v>845</v>
      </c>
      <c r="F29" s="8" t="str">
        <f>IF(COUNTIF('Healthy (TIAB)'!A1675:A2569, B29) &gt; 0, "Yes", "No")</f>
        <v>No</v>
      </c>
    </row>
    <row r="30" spans="1:6" ht="32" x14ac:dyDescent="0.2">
      <c r="A30" s="8">
        <v>2018</v>
      </c>
      <c r="B30" s="8">
        <v>29864682</v>
      </c>
      <c r="C30" s="9">
        <f>HYPERLINK(_xlfn.CONCAT("https://pubmed.ncbi.nlm.nih.gov/",B30), B30)</f>
        <v>29864682</v>
      </c>
      <c r="D30" s="10" t="s">
        <v>967</v>
      </c>
      <c r="E30" s="8" t="s">
        <v>853</v>
      </c>
      <c r="F30" s="8" t="str">
        <f>IF(COUNTIF('Healthy (TIAB)'!A1472:A2366, B30) &gt; 0, "Yes", "No")</f>
        <v>No</v>
      </c>
    </row>
    <row r="31" spans="1:6" ht="32" x14ac:dyDescent="0.2">
      <c r="A31" s="8">
        <v>2018</v>
      </c>
      <c r="B31" s="8">
        <v>29583081</v>
      </c>
      <c r="C31" s="9">
        <f>HYPERLINK(_xlfn.CONCAT("https://pubmed.ncbi.nlm.nih.gov/",B31), B31)</f>
        <v>29583081</v>
      </c>
      <c r="D31" s="10" t="s">
        <v>972</v>
      </c>
      <c r="E31" s="8" t="s">
        <v>845</v>
      </c>
      <c r="F31" s="8" t="str">
        <f>IF(COUNTIF('Healthy (TIAB)'!A1486:A2380, B31) &gt; 0, "Yes", "No")</f>
        <v>No</v>
      </c>
    </row>
    <row r="32" spans="1:6" ht="48" x14ac:dyDescent="0.2">
      <c r="A32" s="8">
        <v>2018</v>
      </c>
      <c r="B32" s="8">
        <v>29223557</v>
      </c>
      <c r="C32" s="9">
        <f>HYPERLINK(_xlfn.CONCAT("https://pubmed.ncbi.nlm.nih.gov/",B32), B32)</f>
        <v>29223557</v>
      </c>
      <c r="D32" s="10" t="s">
        <v>978</v>
      </c>
      <c r="E32" s="8" t="s">
        <v>851</v>
      </c>
      <c r="F32" s="8" t="str">
        <f>IF(COUNTIF('Healthy (TIAB)'!A1492:A2386, B32) &gt; 0, "Yes", "No")</f>
        <v>No</v>
      </c>
    </row>
    <row r="33" spans="1:6" ht="32" x14ac:dyDescent="0.2">
      <c r="A33" s="8">
        <v>2018</v>
      </c>
      <c r="B33" s="8">
        <v>29272068</v>
      </c>
      <c r="C33" s="9">
        <f>HYPERLINK(_xlfn.CONCAT("https://pubmed.ncbi.nlm.nih.gov/",B33), B33)</f>
        <v>29272068</v>
      </c>
      <c r="D33" s="10" t="s">
        <v>992</v>
      </c>
      <c r="E33" s="8" t="s">
        <v>845</v>
      </c>
      <c r="F33" s="8" t="str">
        <f>IF(COUNTIF('Healthy (TIAB)'!A1631:A2525, B33) &gt; 0, "Yes", "No")</f>
        <v>No</v>
      </c>
    </row>
    <row r="34" spans="1:6" ht="32" x14ac:dyDescent="0.2">
      <c r="A34" s="8">
        <v>2018</v>
      </c>
      <c r="B34" s="8">
        <v>28648475</v>
      </c>
      <c r="C34" s="9">
        <f>HYPERLINK(_xlfn.CONCAT("https://pubmed.ncbi.nlm.nih.gov/",B34), B34)</f>
        <v>28648475</v>
      </c>
      <c r="D34" s="10" t="s">
        <v>997</v>
      </c>
      <c r="E34" s="8" t="s">
        <v>951</v>
      </c>
      <c r="F34" s="8" t="str">
        <f>IF(COUNTIF('Healthy (TIAB)'!A1688:A2582, B34) &gt; 0, "Yes", "No")</f>
        <v>No</v>
      </c>
    </row>
    <row r="35" spans="1:6" ht="48" x14ac:dyDescent="0.2">
      <c r="A35" s="8">
        <v>2017</v>
      </c>
      <c r="B35" s="8">
        <v>27778191</v>
      </c>
      <c r="C35" s="9">
        <f>HYPERLINK(_xlfn.CONCAT("https://pubmed.ncbi.nlm.nih.gov/",B35), B35)</f>
        <v>27778191</v>
      </c>
      <c r="D35" s="10" t="s">
        <v>1003</v>
      </c>
      <c r="E35" s="8" t="s">
        <v>853</v>
      </c>
      <c r="F35" s="8" t="str">
        <f>IF(COUNTIF('Healthy (TIAB)'!A1482:A2376, B35) &gt; 0, "Yes", "No")</f>
        <v>No</v>
      </c>
    </row>
    <row r="36" spans="1:6" ht="32" x14ac:dyDescent="0.2">
      <c r="A36" s="8">
        <v>2017</v>
      </c>
      <c r="B36" s="8">
        <v>28863874</v>
      </c>
      <c r="C36" s="9">
        <f>HYPERLINK(_xlfn.CONCAT("https://pubmed.ncbi.nlm.nih.gov/",B36), B36)</f>
        <v>28863874</v>
      </c>
      <c r="D36" s="10" t="s">
        <v>1015</v>
      </c>
      <c r="E36" s="8" t="s">
        <v>1016</v>
      </c>
      <c r="F36" s="8" t="str">
        <f>IF(COUNTIF('Healthy (TIAB)'!A1490:A2384, B36) &gt; 0, "Yes", "No")</f>
        <v>No</v>
      </c>
    </row>
    <row r="37" spans="1:6" ht="48" x14ac:dyDescent="0.2">
      <c r="A37" s="8">
        <v>2017</v>
      </c>
      <c r="B37" s="8">
        <v>28391875</v>
      </c>
      <c r="C37" s="9">
        <f>HYPERLINK(_xlfn.CONCAT("https://pubmed.ncbi.nlm.nih.gov/",B37), B37)</f>
        <v>28391875</v>
      </c>
      <c r="D37" s="10" t="s">
        <v>1026</v>
      </c>
      <c r="E37" s="8" t="s">
        <v>1027</v>
      </c>
      <c r="F37" s="8" t="str">
        <f>IF(COUNTIF('Healthy (TIAB)'!A1581:A2475, B37) &gt; 0, "Yes", "No")</f>
        <v>No</v>
      </c>
    </row>
    <row r="38" spans="1:6" ht="32" x14ac:dyDescent="0.2">
      <c r="A38" s="8">
        <v>2017</v>
      </c>
      <c r="B38" s="8">
        <v>28063515</v>
      </c>
      <c r="C38" s="9">
        <f>HYPERLINK(_xlfn.CONCAT("https://pubmed.ncbi.nlm.nih.gov/",B38), B38)</f>
        <v>28063515</v>
      </c>
      <c r="D38" s="10" t="s">
        <v>1030</v>
      </c>
      <c r="E38" s="8" t="s">
        <v>966</v>
      </c>
      <c r="F38" s="8" t="str">
        <f>IF(COUNTIF('Healthy (TIAB)'!A1600:A2494, B38) &gt; 0, "Yes", "No")</f>
        <v>No</v>
      </c>
    </row>
    <row r="39" spans="1:6" ht="32" x14ac:dyDescent="0.2">
      <c r="A39" s="8">
        <v>2017</v>
      </c>
      <c r="B39" s="8">
        <v>29113108</v>
      </c>
      <c r="C39" s="9">
        <f>HYPERLINK(_xlfn.CONCAT("https://pubmed.ncbi.nlm.nih.gov/",B39), B39)</f>
        <v>29113108</v>
      </c>
      <c r="D39" s="10" t="s">
        <v>1040</v>
      </c>
      <c r="E39" s="8" t="s">
        <v>887</v>
      </c>
      <c r="F39" s="8" t="str">
        <f>IF(COUNTIF('Healthy (TIAB)'!A1660:A2554, B39) &gt; 0, "Yes", "No")</f>
        <v>No</v>
      </c>
    </row>
    <row r="40" spans="1:6" ht="32" x14ac:dyDescent="0.2">
      <c r="A40" s="8">
        <v>2017</v>
      </c>
      <c r="B40" s="8">
        <v>28562117</v>
      </c>
      <c r="C40" s="9">
        <f>HYPERLINK(_xlfn.CONCAT("https://pubmed.ncbi.nlm.nih.gov/",B40), B40)</f>
        <v>28562117</v>
      </c>
      <c r="D40" s="10" t="s">
        <v>570</v>
      </c>
      <c r="E40" s="8" t="s">
        <v>869</v>
      </c>
      <c r="F40" s="8" t="str">
        <f>IF(COUNTIF('Healthy (TIAB)'!A1685:A2579, B40) &gt; 0, "Yes", "No")</f>
        <v>No</v>
      </c>
    </row>
    <row r="41" spans="1:6" ht="48" x14ac:dyDescent="0.2">
      <c r="A41" s="8">
        <v>2017</v>
      </c>
      <c r="B41" s="8">
        <v>28558855</v>
      </c>
      <c r="C41" s="9">
        <f>HYPERLINK(_xlfn.CONCAT("https://pubmed.ncbi.nlm.nih.gov/",B41), B41)</f>
        <v>28558855</v>
      </c>
      <c r="D41" s="10" t="s">
        <v>654</v>
      </c>
      <c r="E41" s="8" t="s">
        <v>1046</v>
      </c>
      <c r="F41" s="8" t="str">
        <f>IF(COUNTIF('Healthy (TIAB)'!A1696:A2590, B41) &gt; 0, "Yes", "No")</f>
        <v>No</v>
      </c>
    </row>
    <row r="42" spans="1:6" ht="48" x14ac:dyDescent="0.2">
      <c r="A42" s="8">
        <v>2016</v>
      </c>
      <c r="B42" s="8">
        <v>27281302</v>
      </c>
      <c r="C42" s="9">
        <f>HYPERLINK(_xlfn.CONCAT("https://pubmed.ncbi.nlm.nih.gov/",B42), B42)</f>
        <v>27281302</v>
      </c>
      <c r="D42" s="10" t="s">
        <v>169</v>
      </c>
      <c r="E42" s="8" t="s">
        <v>1025</v>
      </c>
      <c r="F42" s="8" t="str">
        <f>IF(COUNTIF('Healthy (TIAB)'!A1478:A2372, B42) &gt; 0, "Yes", "No")</f>
        <v>No</v>
      </c>
    </row>
    <row r="43" spans="1:6" ht="32" x14ac:dyDescent="0.2">
      <c r="A43" s="8">
        <v>2016</v>
      </c>
      <c r="B43" s="8">
        <v>27614801</v>
      </c>
      <c r="C43" s="9">
        <f>HYPERLINK(_xlfn.CONCAT("https://pubmed.ncbi.nlm.nih.gov/",B43), B43)</f>
        <v>27614801</v>
      </c>
      <c r="D43" s="10" t="s">
        <v>1056</v>
      </c>
      <c r="E43" s="8" t="s">
        <v>851</v>
      </c>
      <c r="F43" s="8" t="str">
        <f>IF(COUNTIF('Healthy (TIAB)'!A1480:A2374, B43) &gt; 0, "Yes", "No")</f>
        <v>No</v>
      </c>
    </row>
    <row r="44" spans="1:6" ht="32" x14ac:dyDescent="0.2">
      <c r="A44" s="8">
        <v>2016</v>
      </c>
      <c r="B44" s="8">
        <v>27490922</v>
      </c>
      <c r="C44" s="9">
        <f>HYPERLINK(_xlfn.CONCAT("https://pubmed.ncbi.nlm.nih.gov/",B44), B44)</f>
        <v>27490922</v>
      </c>
      <c r="D44" s="10" t="s">
        <v>1060</v>
      </c>
      <c r="E44" s="8" t="s">
        <v>850</v>
      </c>
      <c r="F44" s="8" t="str">
        <f>IF(COUNTIF('Healthy (TIAB)'!A1524:A2418, B44) &gt; 0, "Yes", "No")</f>
        <v>No</v>
      </c>
    </row>
    <row r="45" spans="1:6" ht="48" x14ac:dyDescent="0.2">
      <c r="A45" s="8">
        <v>2016</v>
      </c>
      <c r="B45" s="8">
        <v>26077874</v>
      </c>
      <c r="C45" s="9">
        <f>HYPERLINK(_xlfn.CONCAT("https://pubmed.ncbi.nlm.nih.gov/",B45), B45)</f>
        <v>26077874</v>
      </c>
      <c r="D45" s="10" t="s">
        <v>1878</v>
      </c>
      <c r="E45" s="8" t="s">
        <v>845</v>
      </c>
      <c r="F45" s="8" t="str">
        <f>IF(COUNTIF('Healthy (TIAB)'!A1566:A2460, B45) &gt; 0, "Yes", "No")</f>
        <v>No</v>
      </c>
    </row>
    <row r="46" spans="1:6" ht="48" x14ac:dyDescent="0.2">
      <c r="A46" s="8">
        <v>2016</v>
      </c>
      <c r="B46" s="8">
        <v>27374222</v>
      </c>
      <c r="C46" s="9">
        <f>HYPERLINK(_xlfn.CONCAT("https://pubmed.ncbi.nlm.nih.gov/",B46), B46)</f>
        <v>27374222</v>
      </c>
      <c r="D46" s="10" t="s">
        <v>1066</v>
      </c>
      <c r="E46" s="8" t="s">
        <v>1034</v>
      </c>
      <c r="F46" s="8" t="str">
        <f>IF(COUNTIF('Healthy (TIAB)'!A1569:A2463, B46) &gt; 0, "Yes", "No")</f>
        <v>No</v>
      </c>
    </row>
    <row r="47" spans="1:6" ht="32" x14ac:dyDescent="0.2">
      <c r="A47" s="8">
        <v>2016</v>
      </c>
      <c r="B47" s="8">
        <v>27733252</v>
      </c>
      <c r="C47" s="9">
        <f>HYPERLINK(_xlfn.CONCAT("https://pubmed.ncbi.nlm.nih.gov/",B47), B47)</f>
        <v>27733252</v>
      </c>
      <c r="D47" s="10" t="s">
        <v>171</v>
      </c>
      <c r="E47" s="8" t="s">
        <v>887</v>
      </c>
      <c r="F47" s="8" t="str">
        <f>IF(COUNTIF('Healthy (TIAB)'!A1576:A2470, B47) &gt; 0, "Yes", "No")</f>
        <v>No</v>
      </c>
    </row>
    <row r="48" spans="1:6" ht="48" x14ac:dyDescent="0.2">
      <c r="A48" s="8">
        <v>2016</v>
      </c>
      <c r="B48" s="8">
        <v>27041244</v>
      </c>
      <c r="C48" s="9">
        <f>HYPERLINK(_xlfn.CONCAT("https://pubmed.ncbi.nlm.nih.gov/",B48), B48)</f>
        <v>27041244</v>
      </c>
      <c r="D48" s="10" t="s">
        <v>399</v>
      </c>
      <c r="E48" s="8" t="s">
        <v>856</v>
      </c>
      <c r="F48" s="8" t="str">
        <f>IF(COUNTIF('Healthy (TIAB)'!A1582:A2476, B48) &gt; 0, "Yes", "No")</f>
        <v>No</v>
      </c>
    </row>
    <row r="49" spans="1:6" ht="32" x14ac:dyDescent="0.2">
      <c r="A49" s="8">
        <v>2016</v>
      </c>
      <c r="B49" s="8">
        <v>26620373</v>
      </c>
      <c r="C49" s="9">
        <f>HYPERLINK(_xlfn.CONCAT("https://pubmed.ncbi.nlm.nih.gov/",B49), B49)</f>
        <v>26620373</v>
      </c>
      <c r="D49" s="10" t="s">
        <v>1068</v>
      </c>
      <c r="E49" s="8" t="s">
        <v>1034</v>
      </c>
      <c r="F49" s="8" t="str">
        <f>IF(COUNTIF('Healthy (TIAB)'!A1587:A2481, B49) &gt; 0, "Yes", "No")</f>
        <v>No</v>
      </c>
    </row>
    <row r="50" spans="1:6" ht="32" x14ac:dyDescent="0.2">
      <c r="A50" s="8">
        <v>2016</v>
      </c>
      <c r="B50" s="8">
        <v>27105870</v>
      </c>
      <c r="C50" s="9">
        <f>HYPERLINK(_xlfn.CONCAT("https://pubmed.ncbi.nlm.nih.gov/",B50), B50)</f>
        <v>27105870</v>
      </c>
      <c r="D50" s="10" t="s">
        <v>400</v>
      </c>
      <c r="E50" s="8" t="s">
        <v>887</v>
      </c>
      <c r="F50" s="8" t="str">
        <f>IF(COUNTIF('Healthy (TIAB)'!A1594:A2488, B50) &gt; 0, "Yes", "No")</f>
        <v>No</v>
      </c>
    </row>
    <row r="51" spans="1:6" ht="32" x14ac:dyDescent="0.2">
      <c r="A51" s="8">
        <v>2016</v>
      </c>
      <c r="B51" s="8">
        <v>27424313</v>
      </c>
      <c r="C51" s="9">
        <f>HYPERLINK(_xlfn.CONCAT("https://pubmed.ncbi.nlm.nih.gov/",B51), B51)</f>
        <v>27424313</v>
      </c>
      <c r="D51" s="10" t="s">
        <v>1071</v>
      </c>
      <c r="E51" s="8" t="s">
        <v>966</v>
      </c>
      <c r="F51" s="8" t="str">
        <f>IF(COUNTIF('Healthy (TIAB)'!A1596:A2490, B51) &gt; 0, "Yes", "No")</f>
        <v>No</v>
      </c>
    </row>
    <row r="52" spans="1:6" ht="32" x14ac:dyDescent="0.2">
      <c r="A52" s="8">
        <v>2016</v>
      </c>
      <c r="B52" s="8">
        <v>27279841</v>
      </c>
      <c r="C52" s="9">
        <f>HYPERLINK(_xlfn.CONCAT("https://pubmed.ncbi.nlm.nih.gov/",B52), B52)</f>
        <v>27279841</v>
      </c>
      <c r="D52" s="10" t="s">
        <v>1074</v>
      </c>
      <c r="E52" s="8" t="s">
        <v>899</v>
      </c>
      <c r="F52" s="8" t="str">
        <f>IF(COUNTIF('Healthy (TIAB)'!A1618:A2512, B52) &gt; 0, "Yes", "No")</f>
        <v>No</v>
      </c>
    </row>
    <row r="53" spans="1:6" ht="32" x14ac:dyDescent="0.2">
      <c r="A53" s="8">
        <v>2016</v>
      </c>
      <c r="B53" s="8">
        <v>26892135</v>
      </c>
      <c r="C53" s="9">
        <f>HYPERLINK(_xlfn.CONCAT("https://pubmed.ncbi.nlm.nih.gov/",B53), B53)</f>
        <v>26892135</v>
      </c>
      <c r="D53" s="10" t="s">
        <v>1076</v>
      </c>
      <c r="E53" s="8" t="s">
        <v>845</v>
      </c>
      <c r="F53" s="8" t="str">
        <f>IF(COUNTIF('Healthy (TIAB)'!A1621:A2515, B53) &gt; 0, "Yes", "No")</f>
        <v>No</v>
      </c>
    </row>
    <row r="54" spans="1:6" ht="32" x14ac:dyDescent="0.2">
      <c r="A54" s="8">
        <v>2016</v>
      </c>
      <c r="B54" s="8">
        <v>27034958</v>
      </c>
      <c r="C54" s="9">
        <f>HYPERLINK(_xlfn.CONCAT("https://pubmed.ncbi.nlm.nih.gov/",B54), B54)</f>
        <v>27034958</v>
      </c>
      <c r="D54" s="10" t="s">
        <v>1080</v>
      </c>
      <c r="E54" s="8" t="s">
        <v>851</v>
      </c>
      <c r="F54" s="8" t="str">
        <f>IF(COUNTIF('Healthy (TIAB)'!A1634:A2528, B54) &gt; 0, "Yes", "No")</f>
        <v>No</v>
      </c>
    </row>
    <row r="55" spans="1:6" ht="48" x14ac:dyDescent="0.2">
      <c r="A55" s="8">
        <v>2016</v>
      </c>
      <c r="B55" s="8">
        <v>27182493</v>
      </c>
      <c r="C55" s="9">
        <f>HYPERLINK(_xlfn.CONCAT("https://pubmed.ncbi.nlm.nih.gov/",B55), B55)</f>
        <v>27182493</v>
      </c>
      <c r="D55" s="10" t="s">
        <v>1082</v>
      </c>
      <c r="E55" s="8" t="s">
        <v>887</v>
      </c>
      <c r="F55" s="8" t="str">
        <f>IF(COUNTIF('Healthy (TIAB)'!A1643:A2537, B55) &gt; 0, "Yes", "No")</f>
        <v>No</v>
      </c>
    </row>
    <row r="56" spans="1:6" ht="64" x14ac:dyDescent="0.2">
      <c r="A56" s="8">
        <v>2015</v>
      </c>
      <c r="B56" s="8">
        <v>26226139</v>
      </c>
      <c r="C56" s="9">
        <f>HYPERLINK(_xlfn.CONCAT("https://pubmed.ncbi.nlm.nih.gov/",B56), B56)</f>
        <v>26226139</v>
      </c>
      <c r="D56" s="10" t="s">
        <v>1087</v>
      </c>
      <c r="E56" s="8" t="s">
        <v>856</v>
      </c>
      <c r="F56" s="8" t="str">
        <f>IF(COUNTIF('Healthy (TIAB)'!A1475:A2369, B56) &gt; 0, "Yes", "No")</f>
        <v>No</v>
      </c>
    </row>
    <row r="57" spans="1:6" ht="32" x14ac:dyDescent="0.2">
      <c r="A57" s="8">
        <v>2015</v>
      </c>
      <c r="B57" s="8">
        <v>26076828</v>
      </c>
      <c r="C57" s="9">
        <f>HYPERLINK(_xlfn.CONCAT("https://pubmed.ncbi.nlm.nih.gov/",B57), B57)</f>
        <v>26076828</v>
      </c>
      <c r="D57" s="10" t="s">
        <v>1107</v>
      </c>
      <c r="E57" s="8" t="s">
        <v>851</v>
      </c>
      <c r="F57" s="8" t="str">
        <f>IF(COUNTIF('Healthy (TIAB)'!A1567:A2461, B57) &gt; 0, "Yes", "No")</f>
        <v>No</v>
      </c>
    </row>
    <row r="58" spans="1:6" ht="32" x14ac:dyDescent="0.2">
      <c r="A58" s="8">
        <v>2015</v>
      </c>
      <c r="B58" s="8">
        <v>25932792</v>
      </c>
      <c r="C58" s="9">
        <f>HYPERLINK(_xlfn.CONCAT("https://pubmed.ncbi.nlm.nih.gov/",B58), B58)</f>
        <v>25932792</v>
      </c>
      <c r="D58" s="10" t="s">
        <v>1109</v>
      </c>
      <c r="E58" s="8" t="s">
        <v>893</v>
      </c>
      <c r="F58" s="8" t="str">
        <f>IF(COUNTIF('Healthy (TIAB)'!A1578:A2472, B58) &gt; 0, "Yes", "No")</f>
        <v>No</v>
      </c>
    </row>
    <row r="59" spans="1:6" ht="32" x14ac:dyDescent="0.2">
      <c r="A59" s="8">
        <v>2015</v>
      </c>
      <c r="B59" s="8">
        <v>26085515</v>
      </c>
      <c r="C59" s="9">
        <f>HYPERLINK(_xlfn.CONCAT("https://pubmed.ncbi.nlm.nih.gov/",B59), B59)</f>
        <v>26085515</v>
      </c>
      <c r="D59" s="10" t="s">
        <v>395</v>
      </c>
      <c r="E59" s="8" t="s">
        <v>851</v>
      </c>
      <c r="F59" s="8" t="str">
        <f>IF(COUNTIF('Healthy (TIAB)'!A1579:A2473, B59) &gt; 0, "Yes", "No")</f>
        <v>No</v>
      </c>
    </row>
    <row r="60" spans="1:6" ht="32" x14ac:dyDescent="0.2">
      <c r="A60" s="8">
        <v>2015</v>
      </c>
      <c r="B60" s="8">
        <v>26016867</v>
      </c>
      <c r="C60" s="9">
        <f>HYPERLINK(_xlfn.CONCAT("https://pubmed.ncbi.nlm.nih.gov/",B60), B60)</f>
        <v>26016867</v>
      </c>
      <c r="D60" s="10" t="s">
        <v>165</v>
      </c>
      <c r="E60" s="8" t="s">
        <v>851</v>
      </c>
      <c r="F60" s="8" t="str">
        <f>IF(COUNTIF('Healthy (TIAB)'!A1585:A2479, B60) &gt; 0, "Yes", "No")</f>
        <v>No</v>
      </c>
    </row>
    <row r="61" spans="1:6" ht="32" x14ac:dyDescent="0.2">
      <c r="A61" s="8">
        <v>2015</v>
      </c>
      <c r="B61" s="8">
        <v>26561628</v>
      </c>
      <c r="C61" s="9">
        <f>HYPERLINK(_xlfn.CONCAT("https://pubmed.ncbi.nlm.nih.gov/",B61), B61)</f>
        <v>26561628</v>
      </c>
      <c r="D61" s="10" t="s">
        <v>1113</v>
      </c>
      <c r="E61" s="8" t="s">
        <v>845</v>
      </c>
      <c r="F61" s="8" t="str">
        <f>IF(COUNTIF('Healthy (TIAB)'!A1601:A2495, B61) &gt; 0, "Yes", "No")</f>
        <v>No</v>
      </c>
    </row>
    <row r="62" spans="1:6" ht="32" x14ac:dyDescent="0.2">
      <c r="A62" s="8">
        <v>2015</v>
      </c>
      <c r="B62" s="8">
        <v>25759102</v>
      </c>
      <c r="C62" s="9">
        <f>HYPERLINK(_xlfn.CONCAT("https://pubmed.ncbi.nlm.nih.gov/",B62), B62)</f>
        <v>25759102</v>
      </c>
      <c r="D62" s="10" t="s">
        <v>1114</v>
      </c>
      <c r="E62" s="8" t="s">
        <v>1002</v>
      </c>
      <c r="F62" s="8" t="str">
        <f>IF(COUNTIF('Healthy (TIAB)'!A1610:A2504, B62) &gt; 0, "Yes", "No")</f>
        <v>No</v>
      </c>
    </row>
    <row r="63" spans="1:6" ht="48" x14ac:dyDescent="0.2">
      <c r="A63" s="8">
        <v>2015</v>
      </c>
      <c r="B63" s="8">
        <v>26073395</v>
      </c>
      <c r="C63" s="9">
        <f>HYPERLINK(_xlfn.CONCAT("https://pubmed.ncbi.nlm.nih.gov/",B63), B63)</f>
        <v>26073395</v>
      </c>
      <c r="D63" s="10" t="s">
        <v>1115</v>
      </c>
      <c r="E63" s="8" t="s">
        <v>862</v>
      </c>
      <c r="F63" s="8" t="str">
        <f>IF(COUNTIF('Healthy (TIAB)'!A1617:A2511, B63) &gt; 0, "Yes", "No")</f>
        <v>No</v>
      </c>
    </row>
    <row r="64" spans="1:6" ht="32" x14ac:dyDescent="0.2">
      <c r="A64" s="8">
        <v>2015</v>
      </c>
      <c r="B64" s="8">
        <v>26222126</v>
      </c>
      <c r="C64" s="9">
        <f>HYPERLINK(_xlfn.CONCAT("https://pubmed.ncbi.nlm.nih.gov/",B64), B64)</f>
        <v>26222126</v>
      </c>
      <c r="D64" s="10" t="s">
        <v>1119</v>
      </c>
      <c r="E64" s="8" t="s">
        <v>845</v>
      </c>
      <c r="F64" s="8" t="str">
        <f>IF(COUNTIF('Healthy (TIAB)'!A1638:A2532, B64) &gt; 0, "Yes", "No")</f>
        <v>No</v>
      </c>
    </row>
    <row r="65" spans="1:6" ht="32" x14ac:dyDescent="0.2">
      <c r="A65" s="8">
        <v>2014</v>
      </c>
      <c r="B65" s="8">
        <v>25008950</v>
      </c>
      <c r="C65" s="9">
        <f>HYPERLINK(_xlfn.CONCAT("https://pubmed.ncbi.nlm.nih.gov/",B65), B65)</f>
        <v>25008950</v>
      </c>
      <c r="D65" s="10" t="s">
        <v>1135</v>
      </c>
      <c r="E65" s="8" t="s">
        <v>1136</v>
      </c>
      <c r="F65" s="8" t="str">
        <f>IF(COUNTIF('Healthy (TIAB)'!A1496:A2390, B65) &gt; 0, "Yes", "No")</f>
        <v>No</v>
      </c>
    </row>
    <row r="66" spans="1:6" ht="48" x14ac:dyDescent="0.2">
      <c r="A66" s="8">
        <v>2014</v>
      </c>
      <c r="B66" s="8">
        <v>24829493</v>
      </c>
      <c r="C66" s="9">
        <f>HYPERLINK(_xlfn.CONCAT("https://pubmed.ncbi.nlm.nih.gov/",B66), B66)</f>
        <v>24829493</v>
      </c>
      <c r="D66" s="10" t="s">
        <v>1138</v>
      </c>
      <c r="E66" s="8" t="s">
        <v>1139</v>
      </c>
      <c r="F66" s="8" t="str">
        <f>IF(COUNTIF('Healthy (TIAB)'!A1498:A2392, B66) &gt; 0, "Yes", "No")</f>
        <v>No</v>
      </c>
    </row>
    <row r="67" spans="1:6" ht="32" x14ac:dyDescent="0.2">
      <c r="A67" s="8">
        <v>2014</v>
      </c>
      <c r="B67" s="8">
        <v>24368433</v>
      </c>
      <c r="C67" s="9">
        <f>HYPERLINK(_xlfn.CONCAT("https://pubmed.ncbi.nlm.nih.gov/",B67), B67)</f>
        <v>24368433</v>
      </c>
      <c r="D67" s="10" t="s">
        <v>1149</v>
      </c>
      <c r="E67" s="8" t="s">
        <v>851</v>
      </c>
      <c r="F67" s="8" t="str">
        <f>IF(COUNTIF('Healthy (TIAB)'!A1548:A2442, B67) &gt; 0, "Yes", "No")</f>
        <v>No</v>
      </c>
    </row>
    <row r="68" spans="1:6" ht="32" x14ac:dyDescent="0.2">
      <c r="A68" s="8">
        <v>2014</v>
      </c>
      <c r="B68" s="8">
        <v>24606094</v>
      </c>
      <c r="C68" s="9">
        <f>HYPERLINK(_xlfn.CONCAT("https://pubmed.ncbi.nlm.nih.gov/",B68), B68)</f>
        <v>24606094</v>
      </c>
      <c r="D68" s="10" t="s">
        <v>1151</v>
      </c>
      <c r="E68" s="8" t="s">
        <v>893</v>
      </c>
      <c r="F68" s="8" t="str">
        <f>IF(COUNTIF('Healthy (TIAB)'!A1551:A2445, B68) &gt; 0, "Yes", "No")</f>
        <v>No</v>
      </c>
    </row>
    <row r="69" spans="1:6" ht="48" x14ac:dyDescent="0.2">
      <c r="A69" s="8">
        <v>2014</v>
      </c>
      <c r="B69" s="8">
        <v>24673793</v>
      </c>
      <c r="C69" s="9">
        <f>HYPERLINK(_xlfn.CONCAT("https://pubmed.ncbi.nlm.nih.gov/",B69), B69)</f>
        <v>24673793</v>
      </c>
      <c r="D69" s="10" t="s">
        <v>156</v>
      </c>
      <c r="E69" s="8" t="s">
        <v>851</v>
      </c>
      <c r="F69" s="8" t="str">
        <f>IF(COUNTIF('Healthy (TIAB)'!A1562:A2456, B69) &gt; 0, "Yes", "No")</f>
        <v>No</v>
      </c>
    </row>
    <row r="70" spans="1:6" ht="48" x14ac:dyDescent="0.2">
      <c r="A70" s="8">
        <v>2014</v>
      </c>
      <c r="B70" s="8">
        <v>25185754</v>
      </c>
      <c r="C70" s="9">
        <f>HYPERLINK(_xlfn.CONCAT("https://pubmed.ncbi.nlm.nih.gov/",B70), B70)</f>
        <v>25185754</v>
      </c>
      <c r="D70" s="10" t="s">
        <v>1161</v>
      </c>
      <c r="E70" s="8" t="s">
        <v>851</v>
      </c>
      <c r="F70" s="8" t="str">
        <f>IF(COUNTIF('Healthy (TIAB)'!A1573:A2467, B70) &gt; 0, "Yes", "No")</f>
        <v>No</v>
      </c>
    </row>
    <row r="71" spans="1:6" ht="32" x14ac:dyDescent="0.2">
      <c r="A71" s="8">
        <v>2014</v>
      </c>
      <c r="B71" s="8">
        <v>25458786</v>
      </c>
      <c r="C71" s="9">
        <f>HYPERLINK(_xlfn.CONCAT("https://pubmed.ncbi.nlm.nih.gov/",B71), B71)</f>
        <v>25458786</v>
      </c>
      <c r="D71" s="10" t="s">
        <v>161</v>
      </c>
      <c r="E71" s="8" t="s">
        <v>899</v>
      </c>
      <c r="F71" s="8" t="str">
        <f>IF(COUNTIF('Healthy (TIAB)'!A1577:A2471, B71) &gt; 0, "Yes", "No")</f>
        <v>No</v>
      </c>
    </row>
    <row r="72" spans="1:6" ht="48" x14ac:dyDescent="0.2">
      <c r="A72" s="8">
        <v>2014</v>
      </c>
      <c r="B72" s="8">
        <v>24884512</v>
      </c>
      <c r="C72" s="9">
        <f>HYPERLINK(_xlfn.CONCAT("https://pubmed.ncbi.nlm.nih.gov/",B72), B72)</f>
        <v>24884512</v>
      </c>
      <c r="D72" s="10" t="s">
        <v>1165</v>
      </c>
      <c r="E72" s="8" t="s">
        <v>887</v>
      </c>
      <c r="F72" s="8" t="str">
        <f>IF(COUNTIF('Healthy (TIAB)'!A1588:A2482, B72) &gt; 0, "Yes", "No")</f>
        <v>No</v>
      </c>
    </row>
    <row r="73" spans="1:6" ht="32" x14ac:dyDescent="0.2">
      <c r="A73" s="8">
        <v>2014</v>
      </c>
      <c r="B73" s="8">
        <v>24587337</v>
      </c>
      <c r="C73" s="9">
        <f>HYPERLINK(_xlfn.CONCAT("https://pubmed.ncbi.nlm.nih.gov/",B73), B73)</f>
        <v>24587337</v>
      </c>
      <c r="D73" s="10" t="s">
        <v>1166</v>
      </c>
      <c r="E73" s="8" t="s">
        <v>845</v>
      </c>
      <c r="F73" s="8" t="str">
        <f>IF(COUNTIF('Healthy (TIAB)'!A1590:A2484, B73) &gt; 0, "Yes", "No")</f>
        <v>No</v>
      </c>
    </row>
    <row r="74" spans="1:6" ht="32" x14ac:dyDescent="0.2">
      <c r="A74" s="8">
        <v>2014</v>
      </c>
      <c r="B74" s="8">
        <v>25343022</v>
      </c>
      <c r="C74" s="9">
        <f>HYPERLINK(_xlfn.CONCAT("https://pubmed.ncbi.nlm.nih.gov/",B74), B74)</f>
        <v>25343022</v>
      </c>
      <c r="D74" s="10" t="s">
        <v>1169</v>
      </c>
      <c r="E74" s="8" t="s">
        <v>845</v>
      </c>
      <c r="F74" s="8" t="str">
        <f>IF(COUNTIF('Healthy (TIAB)'!A1599:A2493, B74) &gt; 0, "Yes", "No")</f>
        <v>No</v>
      </c>
    </row>
    <row r="75" spans="1:6" ht="48" x14ac:dyDescent="0.2">
      <c r="A75" s="8">
        <v>2014</v>
      </c>
      <c r="B75" s="8">
        <v>25147070</v>
      </c>
      <c r="C75" s="9">
        <f>HYPERLINK(_xlfn.CONCAT("https://pubmed.ncbi.nlm.nih.gov/",B75), B75)</f>
        <v>25147070</v>
      </c>
      <c r="D75" s="10" t="s">
        <v>1170</v>
      </c>
      <c r="E75" s="8" t="s">
        <v>966</v>
      </c>
      <c r="F75" s="8" t="str">
        <f>IF(COUNTIF('Healthy (TIAB)'!A1603:A2497, B75) &gt; 0, "Yes", "No")</f>
        <v>No</v>
      </c>
    </row>
    <row r="76" spans="1:6" ht="32" x14ac:dyDescent="0.2">
      <c r="A76" s="8">
        <v>2014</v>
      </c>
      <c r="B76" s="8">
        <v>24746829</v>
      </c>
      <c r="C76" s="9">
        <f>HYPERLINK(_xlfn.CONCAT("https://pubmed.ncbi.nlm.nih.gov/",B76), B76)</f>
        <v>24746829</v>
      </c>
      <c r="D76" s="10" t="s">
        <v>1173</v>
      </c>
      <c r="E76" s="8" t="s">
        <v>891</v>
      </c>
      <c r="F76" s="8" t="str">
        <f>IF(COUNTIF('Healthy (TIAB)'!A1612:A2506, B76) &gt; 0, "Yes", "No")</f>
        <v>No</v>
      </c>
    </row>
    <row r="77" spans="1:6" ht="32" x14ac:dyDescent="0.2">
      <c r="A77" s="8">
        <v>2014</v>
      </c>
      <c r="B77" s="8">
        <v>24285599</v>
      </c>
      <c r="C77" s="9">
        <f>HYPERLINK(_xlfn.CONCAT("https://pubmed.ncbi.nlm.nih.gov/",B77), B77)</f>
        <v>24285599</v>
      </c>
      <c r="D77" s="10" t="s">
        <v>1176</v>
      </c>
      <c r="E77" s="8" t="s">
        <v>850</v>
      </c>
      <c r="F77" s="8" t="str">
        <f>IF(COUNTIF('Healthy (TIAB)'!A1632:A2526, B77) &gt; 0, "Yes", "No")</f>
        <v>No</v>
      </c>
    </row>
    <row r="78" spans="1:6" ht="32" x14ac:dyDescent="0.2">
      <c r="A78" s="8">
        <v>2014</v>
      </c>
      <c r="B78" s="8">
        <v>24299019</v>
      </c>
      <c r="C78" s="9">
        <f>HYPERLINK(_xlfn.CONCAT("https://pubmed.ncbi.nlm.nih.gov/",B78), B78)</f>
        <v>24299019</v>
      </c>
      <c r="D78" s="10" t="s">
        <v>1177</v>
      </c>
      <c r="E78" s="8" t="s">
        <v>887</v>
      </c>
      <c r="F78" s="8" t="str">
        <f>IF(COUNTIF('Healthy (TIAB)'!A1633:A2527, B78) &gt; 0, "Yes", "No")</f>
        <v>No</v>
      </c>
    </row>
    <row r="79" spans="1:6" ht="32" x14ac:dyDescent="0.2">
      <c r="A79" s="8">
        <v>2014</v>
      </c>
      <c r="B79" s="8">
        <v>24528690</v>
      </c>
      <c r="C79" s="9">
        <f>HYPERLINK(_xlfn.CONCAT("https://pubmed.ncbi.nlm.nih.gov/",B79), B79)</f>
        <v>24528690</v>
      </c>
      <c r="D79" s="10" t="s">
        <v>1180</v>
      </c>
      <c r="E79" s="8" t="s">
        <v>845</v>
      </c>
      <c r="F79" s="8" t="str">
        <f>IF(COUNTIF('Healthy (TIAB)'!A1648:A2542, B79) &gt; 0, "Yes", "No")</f>
        <v>No</v>
      </c>
    </row>
    <row r="80" spans="1:6" ht="32" x14ac:dyDescent="0.2">
      <c r="A80" s="8">
        <v>2014</v>
      </c>
      <c r="B80" s="8">
        <v>24118830</v>
      </c>
      <c r="C80" s="9">
        <f>HYPERLINK(_xlfn.CONCAT("https://pubmed.ncbi.nlm.nih.gov/",B80), B80)</f>
        <v>24118830</v>
      </c>
      <c r="D80" s="10" t="s">
        <v>1734</v>
      </c>
      <c r="E80" s="8" t="s">
        <v>850</v>
      </c>
      <c r="F80" s="8" t="str">
        <f>IF(COUNTIF('Healthy (TIAB)'!A1671:A2565, B80) &gt; 0, "Yes", "No")</f>
        <v>No</v>
      </c>
    </row>
    <row r="81" spans="1:6" ht="48" x14ac:dyDescent="0.2">
      <c r="A81" s="8">
        <v>2013</v>
      </c>
      <c r="B81" s="8">
        <v>23811682</v>
      </c>
      <c r="C81" s="9">
        <f>HYPERLINK(_xlfn.CONCAT("https://pubmed.ncbi.nlm.nih.gov/",B81), B81)</f>
        <v>23811682</v>
      </c>
      <c r="D81" s="10" t="s">
        <v>1189</v>
      </c>
      <c r="E81" s="8" t="s">
        <v>853</v>
      </c>
      <c r="F81" s="8" t="str">
        <f>IF(COUNTIF('Healthy (TIAB)'!A1512:A2406, B81) &gt; 0, "Yes", "No")</f>
        <v>No</v>
      </c>
    </row>
    <row r="82" spans="1:6" ht="32" x14ac:dyDescent="0.2">
      <c r="A82" s="8">
        <v>2013</v>
      </c>
      <c r="B82" s="8">
        <v>23356247</v>
      </c>
      <c r="C82" s="9">
        <f>HYPERLINK(_xlfn.CONCAT("https://pubmed.ncbi.nlm.nih.gov/",B82), B82)</f>
        <v>23356247</v>
      </c>
      <c r="D82" s="10" t="s">
        <v>1198</v>
      </c>
      <c r="E82" s="8" t="s">
        <v>887</v>
      </c>
      <c r="F82" s="8" t="str">
        <f>IF(COUNTIF('Healthy (TIAB)'!A1544:A2438, B82) &gt; 0, "Yes", "No")</f>
        <v>No</v>
      </c>
    </row>
    <row r="83" spans="1:6" ht="32" x14ac:dyDescent="0.2">
      <c r="A83" s="8">
        <v>2013</v>
      </c>
      <c r="B83" s="8">
        <v>23689286</v>
      </c>
      <c r="C83" s="9">
        <f>HYPERLINK(_xlfn.CONCAT("https://pubmed.ncbi.nlm.nih.gov/",B83), B83)</f>
        <v>23689286</v>
      </c>
      <c r="D83" s="10" t="s">
        <v>1199</v>
      </c>
      <c r="E83" s="8" t="s">
        <v>887</v>
      </c>
      <c r="F83" s="8" t="str">
        <f>IF(COUNTIF('Healthy (TIAB)'!A1545:A2439, B83) &gt; 0, "Yes", "No")</f>
        <v>No</v>
      </c>
    </row>
    <row r="84" spans="1:6" ht="48" x14ac:dyDescent="0.2">
      <c r="A84" s="8">
        <v>2013</v>
      </c>
      <c r="B84" s="8">
        <v>23998969</v>
      </c>
      <c r="C84" s="9">
        <f>HYPERLINK(_xlfn.CONCAT("https://pubmed.ncbi.nlm.nih.gov/",B84), B84)</f>
        <v>23998969</v>
      </c>
      <c r="D84" s="10" t="s">
        <v>1201</v>
      </c>
      <c r="E84" s="8" t="s">
        <v>887</v>
      </c>
      <c r="F84" s="8" t="str">
        <f>IF(COUNTIF('Healthy (TIAB)'!A1557:A2451, B84) &gt; 0, "Yes", "No")</f>
        <v>No</v>
      </c>
    </row>
    <row r="85" spans="1:6" ht="32" x14ac:dyDescent="0.2">
      <c r="A85" s="8">
        <v>2013</v>
      </c>
      <c r="B85" s="8">
        <v>23807924</v>
      </c>
      <c r="C85" s="9">
        <f>HYPERLINK(_xlfn.CONCAT("https://pubmed.ncbi.nlm.nih.gov/",B85), B85)</f>
        <v>23807924</v>
      </c>
      <c r="D85" s="10" t="s">
        <v>1204</v>
      </c>
      <c r="E85" s="8" t="s">
        <v>851</v>
      </c>
      <c r="F85" s="8" t="str">
        <f>IF(COUNTIF('Healthy (TIAB)'!A1589:A2483, B85) &gt; 0, "Yes", "No")</f>
        <v>No</v>
      </c>
    </row>
    <row r="86" spans="1:6" ht="32" x14ac:dyDescent="0.2">
      <c r="A86" s="8">
        <v>2013</v>
      </c>
      <c r="B86" s="8">
        <v>24067797</v>
      </c>
      <c r="C86" s="9">
        <f>HYPERLINK(_xlfn.CONCAT("https://pubmed.ncbi.nlm.nih.gov/",B86), B86)</f>
        <v>24067797</v>
      </c>
      <c r="D86" s="10" t="s">
        <v>1674</v>
      </c>
      <c r="E86" s="8" t="s">
        <v>856</v>
      </c>
      <c r="F86" s="8" t="str">
        <f>IF(COUNTIF('Healthy (TIAB)'!A1592:A2486, B86) &gt; 0, "Yes", "No")</f>
        <v>No</v>
      </c>
    </row>
    <row r="87" spans="1:6" ht="48" x14ac:dyDescent="0.2">
      <c r="A87" s="8">
        <v>2013</v>
      </c>
      <c r="B87" s="8">
        <v>23725919</v>
      </c>
      <c r="C87" s="9">
        <f>HYPERLINK(_xlfn.CONCAT("https://pubmed.ncbi.nlm.nih.gov/",B87), B87)</f>
        <v>23725919</v>
      </c>
      <c r="D87" s="10" t="s">
        <v>1206</v>
      </c>
      <c r="E87" s="8" t="s">
        <v>845</v>
      </c>
      <c r="F87" s="8" t="str">
        <f>IF(COUNTIF('Healthy (TIAB)'!A1593:A2487, B87) &gt; 0, "Yes", "No")</f>
        <v>No</v>
      </c>
    </row>
    <row r="88" spans="1:6" ht="48" x14ac:dyDescent="0.2">
      <c r="A88" s="8">
        <v>2013</v>
      </c>
      <c r="B88" s="8">
        <v>24314359</v>
      </c>
      <c r="C88" s="9">
        <f>HYPERLINK(_xlfn.CONCAT("https://pubmed.ncbi.nlm.nih.gov/",B88), B88)</f>
        <v>24314359</v>
      </c>
      <c r="D88" s="10" t="s">
        <v>1209</v>
      </c>
      <c r="E88" s="8" t="s">
        <v>938</v>
      </c>
      <c r="F88" s="8" t="str">
        <f>IF(COUNTIF('Healthy (TIAB)'!A1642:A2536, B88) &gt; 0, "Yes", "No")</f>
        <v>No</v>
      </c>
    </row>
    <row r="89" spans="1:6" ht="32" x14ac:dyDescent="0.2">
      <c r="A89" s="8">
        <v>2012</v>
      </c>
      <c r="B89" s="8">
        <v>22819432</v>
      </c>
      <c r="C89" s="9">
        <f>HYPERLINK(_xlfn.CONCAT("https://pubmed.ncbi.nlm.nih.gov/",B89), B89)</f>
        <v>22819432</v>
      </c>
      <c r="D89" s="10" t="s">
        <v>1219</v>
      </c>
      <c r="E89" s="8" t="s">
        <v>845</v>
      </c>
      <c r="F89" s="8" t="str">
        <f>IF(COUNTIF('Healthy (TIAB)'!A1487:A2381, B89) &gt; 0, "Yes", "No")</f>
        <v>No</v>
      </c>
    </row>
    <row r="90" spans="1:6" ht="32" x14ac:dyDescent="0.2">
      <c r="A90" s="8">
        <v>2012</v>
      </c>
      <c r="B90" s="8">
        <v>22153696</v>
      </c>
      <c r="C90" s="9">
        <f>HYPERLINK(_xlfn.CONCAT("https://pubmed.ncbi.nlm.nih.gov/",B90), B90)</f>
        <v>22153696</v>
      </c>
      <c r="D90" s="10" t="s">
        <v>1228</v>
      </c>
      <c r="E90" s="8" t="s">
        <v>966</v>
      </c>
      <c r="F90" s="8" t="str">
        <f>IF(COUNTIF('Healthy (TIAB)'!A1555:A2449, B90) &gt; 0, "Yes", "No")</f>
        <v>No</v>
      </c>
    </row>
    <row r="91" spans="1:6" ht="32" x14ac:dyDescent="0.2">
      <c r="A91" s="8">
        <v>2012</v>
      </c>
      <c r="B91" s="8">
        <v>21917191</v>
      </c>
      <c r="C91" s="9">
        <f>HYPERLINK(_xlfn.CONCAT("https://pubmed.ncbi.nlm.nih.gov/",B91), B91)</f>
        <v>21917191</v>
      </c>
      <c r="D91" s="10" t="s">
        <v>372</v>
      </c>
      <c r="E91" s="8" t="s">
        <v>1046</v>
      </c>
      <c r="F91" s="8" t="str">
        <f>IF(COUNTIF('Healthy (TIAB)'!A1558:A2452, B91) &gt; 0, "Yes", "No")</f>
        <v>No</v>
      </c>
    </row>
    <row r="92" spans="1:6" ht="32" x14ac:dyDescent="0.2">
      <c r="A92" s="8">
        <v>2012</v>
      </c>
      <c r="B92" s="8">
        <v>22260859</v>
      </c>
      <c r="C92" s="9">
        <f>HYPERLINK(_xlfn.CONCAT("https://pubmed.ncbi.nlm.nih.gov/",B92), B92)</f>
        <v>22260859</v>
      </c>
      <c r="D92" s="10" t="s">
        <v>1230</v>
      </c>
      <c r="E92" s="8" t="s">
        <v>887</v>
      </c>
      <c r="F92" s="8" t="str">
        <f>IF(COUNTIF('Healthy (TIAB)'!A1560:A2454, B92) &gt; 0, "Yes", "No")</f>
        <v>No</v>
      </c>
    </row>
    <row r="93" spans="1:6" ht="32" x14ac:dyDescent="0.2">
      <c r="A93" s="8">
        <v>2012</v>
      </c>
      <c r="B93" s="8">
        <v>22221492</v>
      </c>
      <c r="C93" s="9">
        <f>HYPERLINK(_xlfn.CONCAT("https://pubmed.ncbi.nlm.nih.gov/",B93), B93)</f>
        <v>22221492</v>
      </c>
      <c r="D93" s="10" t="s">
        <v>1231</v>
      </c>
      <c r="E93" s="8" t="s">
        <v>851</v>
      </c>
      <c r="F93" s="8" t="str">
        <f>IF(COUNTIF('Healthy (TIAB)'!A1561:A2455, B93) &gt; 0, "Yes", "No")</f>
        <v>No</v>
      </c>
    </row>
    <row r="94" spans="1:6" ht="32" x14ac:dyDescent="0.2">
      <c r="A94" s="8">
        <v>2012</v>
      </c>
      <c r="B94" s="8">
        <v>22431864</v>
      </c>
      <c r="C94" s="9">
        <f>HYPERLINK(_xlfn.CONCAT("https://pubmed.ncbi.nlm.nih.gov/",B94), B94)</f>
        <v>22431864</v>
      </c>
      <c r="D94" s="10" t="s">
        <v>1232</v>
      </c>
      <c r="E94" s="8" t="s">
        <v>856</v>
      </c>
      <c r="F94" s="8" t="str">
        <f>IF(COUNTIF('Healthy (TIAB)'!A1563:A2457, B94) &gt; 0, "Yes", "No")</f>
        <v>No</v>
      </c>
    </row>
    <row r="95" spans="1:6" ht="32" x14ac:dyDescent="0.2">
      <c r="A95" s="8">
        <v>2012</v>
      </c>
      <c r="B95" s="8">
        <v>22472183</v>
      </c>
      <c r="C95" s="9">
        <f>HYPERLINK(_xlfn.CONCAT("https://pubmed.ncbi.nlm.nih.gov/",B95), B95)</f>
        <v>22472183</v>
      </c>
      <c r="D95" s="10" t="s">
        <v>142</v>
      </c>
      <c r="E95" s="8" t="s">
        <v>899</v>
      </c>
      <c r="F95" s="8" t="str">
        <f>IF(COUNTIF('Healthy (TIAB)'!A1564:A2458, B95) &gt; 0, "Yes", "No")</f>
        <v>No</v>
      </c>
    </row>
    <row r="96" spans="1:6" ht="32" x14ac:dyDescent="0.2">
      <c r="A96" s="8">
        <v>2012</v>
      </c>
      <c r="B96" s="8">
        <v>23034965</v>
      </c>
      <c r="C96" s="9">
        <f>HYPERLINK(_xlfn.CONCAT("https://pubmed.ncbi.nlm.nih.gov/",B96), B96)</f>
        <v>23034965</v>
      </c>
      <c r="D96" s="10" t="s">
        <v>1233</v>
      </c>
      <c r="E96" s="8" t="s">
        <v>851</v>
      </c>
      <c r="F96" s="8" t="str">
        <f>IF(COUNTIF('Healthy (TIAB)'!A1565:A2459, B96) &gt; 0, "Yes", "No")</f>
        <v>No</v>
      </c>
    </row>
    <row r="97" spans="1:6" ht="32" x14ac:dyDescent="0.2">
      <c r="A97" s="8">
        <v>2012</v>
      </c>
      <c r="B97" s="8">
        <v>23134888</v>
      </c>
      <c r="C97" s="9">
        <f>HYPERLINK(_xlfn.CONCAT("https://pubmed.ncbi.nlm.nih.gov/",B97), B97)</f>
        <v>23134888</v>
      </c>
      <c r="D97" s="10" t="s">
        <v>1239</v>
      </c>
      <c r="E97" s="8" t="s">
        <v>851</v>
      </c>
      <c r="F97" s="8" t="str">
        <f>IF(COUNTIF('Healthy (TIAB)'!A1575:A2469, B97) &gt; 0, "Yes", "No")</f>
        <v>No</v>
      </c>
    </row>
    <row r="98" spans="1:6" ht="32" x14ac:dyDescent="0.2">
      <c r="A98" s="8">
        <v>2012</v>
      </c>
      <c r="B98" s="8">
        <v>22978374</v>
      </c>
      <c r="C98" s="9">
        <f>HYPERLINK(_xlfn.CONCAT("https://pubmed.ncbi.nlm.nih.gov/",B98), B98)</f>
        <v>22978374</v>
      </c>
      <c r="D98" s="10" t="s">
        <v>1241</v>
      </c>
      <c r="E98" s="8" t="s">
        <v>1242</v>
      </c>
      <c r="F98" s="8" t="str">
        <f>IF(COUNTIF('Healthy (TIAB)'!A1580:A2474, B98) &gt; 0, "Yes", "No")</f>
        <v>No</v>
      </c>
    </row>
    <row r="99" spans="1:6" ht="32" x14ac:dyDescent="0.2">
      <c r="A99" s="8">
        <v>2012</v>
      </c>
      <c r="B99" s="8">
        <v>23326753</v>
      </c>
      <c r="C99" s="9">
        <f>HYPERLINK(_xlfn.CONCAT("https://pubmed.ncbi.nlm.nih.gov/",B99), B99)</f>
        <v>23326753</v>
      </c>
      <c r="D99" s="10" t="s">
        <v>1250</v>
      </c>
      <c r="E99" s="8" t="s">
        <v>856</v>
      </c>
      <c r="F99" s="8" t="str">
        <f>IF(COUNTIF('Healthy (TIAB)'!A1615:A2509, B99) &gt; 0, "Yes", "No")</f>
        <v>No</v>
      </c>
    </row>
    <row r="100" spans="1:6" ht="32" x14ac:dyDescent="0.2">
      <c r="A100" s="8">
        <v>2012</v>
      </c>
      <c r="B100" s="8">
        <v>21999398</v>
      </c>
      <c r="C100" s="9">
        <f>HYPERLINK(_xlfn.CONCAT("https://pubmed.ncbi.nlm.nih.gov/",B100), B100)</f>
        <v>21999398</v>
      </c>
      <c r="D100" s="10" t="s">
        <v>1811</v>
      </c>
      <c r="E100" s="8" t="s">
        <v>889</v>
      </c>
      <c r="F100" s="8" t="str">
        <f>IF(COUNTIF('Healthy (TIAB)'!A1630:A2524, B100) &gt; 0, "Yes", "No")</f>
        <v>No</v>
      </c>
    </row>
    <row r="101" spans="1:6" ht="32" x14ac:dyDescent="0.2">
      <c r="A101" s="8">
        <v>2012</v>
      </c>
      <c r="B101" s="8">
        <v>22314022</v>
      </c>
      <c r="C101" s="9">
        <f>HYPERLINK(_xlfn.CONCAT("https://pubmed.ncbi.nlm.nih.gov/",B101), B101)</f>
        <v>22314022</v>
      </c>
      <c r="D101" s="10" t="s">
        <v>1252</v>
      </c>
      <c r="E101" s="8" t="s">
        <v>893</v>
      </c>
      <c r="F101" s="8" t="str">
        <f>IF(COUNTIF('Healthy (TIAB)'!A1635:A2529, B101) &gt; 0, "Yes", "No")</f>
        <v>No</v>
      </c>
    </row>
    <row r="102" spans="1:6" ht="48" x14ac:dyDescent="0.2">
      <c r="A102" s="8">
        <v>2012</v>
      </c>
      <c r="B102" s="8">
        <v>22212377</v>
      </c>
      <c r="C102" s="9">
        <f>HYPERLINK(_xlfn.CONCAT("https://pubmed.ncbi.nlm.nih.gov/",B102), B102)</f>
        <v>22212377</v>
      </c>
      <c r="D102" s="10" t="s">
        <v>1253</v>
      </c>
      <c r="E102" s="8" t="s">
        <v>845</v>
      </c>
      <c r="F102" s="8" t="str">
        <f>IF(COUNTIF('Healthy (TIAB)'!A1636:A2530, B102) &gt; 0, "Yes", "No")</f>
        <v>No</v>
      </c>
    </row>
    <row r="103" spans="1:6" ht="32" x14ac:dyDescent="0.2">
      <c r="A103" s="8">
        <v>2012</v>
      </c>
      <c r="B103" s="8">
        <v>23241455</v>
      </c>
      <c r="C103" s="9">
        <f>HYPERLINK(_xlfn.CONCAT("https://pubmed.ncbi.nlm.nih.gov/",B103), B103)</f>
        <v>23241455</v>
      </c>
      <c r="D103" s="10" t="s">
        <v>1255</v>
      </c>
      <c r="E103" s="8" t="s">
        <v>845</v>
      </c>
      <c r="F103" s="8" t="str">
        <f>IF(COUNTIF('Healthy (TIAB)'!A1651:A2545, B103) &gt; 0, "Yes", "No")</f>
        <v>No</v>
      </c>
    </row>
    <row r="104" spans="1:6" ht="48" x14ac:dyDescent="0.2">
      <c r="A104" s="8">
        <v>2012</v>
      </c>
      <c r="B104" s="8">
        <v>22897461</v>
      </c>
      <c r="C104" s="9">
        <f>HYPERLINK(_xlfn.CONCAT("https://pubmed.ncbi.nlm.nih.gov/",B104), B104)</f>
        <v>22897461</v>
      </c>
      <c r="D104" s="10" t="s">
        <v>1257</v>
      </c>
      <c r="E104" s="8" t="s">
        <v>845</v>
      </c>
      <c r="F104" s="8" t="str">
        <f>IF(COUNTIF('Healthy (TIAB)'!A1656:A2550, B104) &gt; 0, "Yes", "No")</f>
        <v>No</v>
      </c>
    </row>
    <row r="105" spans="1:6" ht="48" x14ac:dyDescent="0.2">
      <c r="A105" s="8">
        <v>2011</v>
      </c>
      <c r="B105" s="8">
        <v>21683321</v>
      </c>
      <c r="C105" s="9">
        <f>HYPERLINK(_xlfn.CONCAT("https://pubmed.ncbi.nlm.nih.gov/",B105), B105)</f>
        <v>21683321</v>
      </c>
      <c r="D105" s="10" t="s">
        <v>1719</v>
      </c>
      <c r="E105" s="8" t="s">
        <v>845</v>
      </c>
      <c r="F105" s="8" t="str">
        <f>IF(COUNTIF('Healthy (TIAB)'!A1516:A2410, B105) &gt; 0, "Yes", "No")</f>
        <v>No</v>
      </c>
    </row>
    <row r="106" spans="1:6" ht="48" x14ac:dyDescent="0.2">
      <c r="A106" s="8">
        <v>2011</v>
      </c>
      <c r="B106" s="8">
        <v>20877395</v>
      </c>
      <c r="C106" s="9">
        <f>HYPERLINK(_xlfn.CONCAT("https://pubmed.ncbi.nlm.nih.gov/",B106), B106)</f>
        <v>20877395</v>
      </c>
      <c r="D106" s="10" t="s">
        <v>1264</v>
      </c>
      <c r="E106" s="8" t="s">
        <v>887</v>
      </c>
      <c r="F106" s="8" t="str">
        <f>IF(COUNTIF('Healthy (TIAB)'!A1525:A2419, B106) &gt; 0, "Yes", "No")</f>
        <v>No</v>
      </c>
    </row>
    <row r="107" spans="1:6" ht="48" x14ac:dyDescent="0.2">
      <c r="A107" s="8">
        <v>2011</v>
      </c>
      <c r="B107" s="8">
        <v>21600524</v>
      </c>
      <c r="C107" s="9">
        <f>HYPERLINK(_xlfn.CONCAT("https://pubmed.ncbi.nlm.nih.gov/",B107), B107)</f>
        <v>21600524</v>
      </c>
      <c r="D107" s="10" t="s">
        <v>1276</v>
      </c>
      <c r="E107" s="8" t="s">
        <v>845</v>
      </c>
      <c r="F107" s="8" t="str">
        <f>IF(COUNTIF('Healthy (TIAB)'!A1598:A2492, B107) &gt; 0, "Yes", "No")</f>
        <v>No</v>
      </c>
    </row>
    <row r="108" spans="1:6" ht="32" x14ac:dyDescent="0.2">
      <c r="A108" s="8">
        <v>2011</v>
      </c>
      <c r="B108" s="8">
        <v>21640360</v>
      </c>
      <c r="C108" s="9">
        <f>HYPERLINK(_xlfn.CONCAT("https://pubmed.ncbi.nlm.nih.gov/",B108), B108)</f>
        <v>21640360</v>
      </c>
      <c r="D108" s="10" t="s">
        <v>1280</v>
      </c>
      <c r="E108" s="8" t="s">
        <v>887</v>
      </c>
      <c r="F108" s="8" t="str">
        <f>IF(COUNTIF('Healthy (TIAB)'!A1604:A2498, B108) &gt; 0, "Yes", "No")</f>
        <v>No</v>
      </c>
    </row>
    <row r="109" spans="1:6" ht="32" x14ac:dyDescent="0.2">
      <c r="A109" s="8">
        <v>2011</v>
      </c>
      <c r="B109" s="8">
        <v>21327725</v>
      </c>
      <c r="C109" s="9">
        <f>HYPERLINK(_xlfn.CONCAT("https://pubmed.ncbi.nlm.nih.gov/",B109), B109)</f>
        <v>21327725</v>
      </c>
      <c r="D109" s="10" t="s">
        <v>1282</v>
      </c>
      <c r="E109" s="8" t="s">
        <v>856</v>
      </c>
      <c r="F109" s="8" t="str">
        <f>IF(COUNTIF('Healthy (TIAB)'!A1637:A2531, B109) &gt; 0, "Yes", "No")</f>
        <v>No</v>
      </c>
    </row>
    <row r="110" spans="1:6" ht="32" x14ac:dyDescent="0.2">
      <c r="A110" s="8">
        <v>2011</v>
      </c>
      <c r="B110" s="8">
        <v>21297494</v>
      </c>
      <c r="C110" s="9">
        <f>HYPERLINK(_xlfn.CONCAT("https://pubmed.ncbi.nlm.nih.gov/",B110), B110)</f>
        <v>21297494</v>
      </c>
      <c r="D110" s="10" t="s">
        <v>1283</v>
      </c>
      <c r="E110" s="8" t="s">
        <v>887</v>
      </c>
      <c r="F110" s="8" t="str">
        <f>IF(COUNTIF('Healthy (TIAB)'!A1662:A2556, B110) &gt; 0, "Yes", "No")</f>
        <v>No</v>
      </c>
    </row>
    <row r="111" spans="1:6" ht="32" x14ac:dyDescent="0.2">
      <c r="A111" s="8">
        <v>2010</v>
      </c>
      <c r="B111" s="8">
        <v>20196970</v>
      </c>
      <c r="C111" s="9">
        <f>HYPERLINK(_xlfn.CONCAT("https://pubmed.ncbi.nlm.nih.gov/",B111), B111)</f>
        <v>20196970</v>
      </c>
      <c r="D111" s="10" t="s">
        <v>136</v>
      </c>
      <c r="E111" s="8" t="s">
        <v>845</v>
      </c>
      <c r="F111" s="8" t="str">
        <f>IF(COUNTIF('Healthy (TIAB)'!A1508:A2402, B111) &gt; 0, "Yes", "No")</f>
        <v>No</v>
      </c>
    </row>
    <row r="112" spans="1:6" ht="32" x14ac:dyDescent="0.2">
      <c r="A112" s="8">
        <v>2010</v>
      </c>
      <c r="B112" s="8">
        <v>20727522</v>
      </c>
      <c r="C112" s="9">
        <f>HYPERLINK(_xlfn.CONCAT("https://pubmed.ncbi.nlm.nih.gov/",B112), B112)</f>
        <v>20727522</v>
      </c>
      <c r="D112" s="10" t="s">
        <v>1292</v>
      </c>
      <c r="E112" s="8" t="s">
        <v>856</v>
      </c>
      <c r="F112" s="8" t="str">
        <f>IF(COUNTIF('Healthy (TIAB)'!A1518:A2412, B112) &gt; 0, "Yes", "No")</f>
        <v>No</v>
      </c>
    </row>
    <row r="113" spans="1:6" ht="48" x14ac:dyDescent="0.2">
      <c r="A113" s="8">
        <v>2010</v>
      </c>
      <c r="B113" s="8">
        <v>20626668</v>
      </c>
      <c r="C113" s="9">
        <f>HYPERLINK(_xlfn.CONCAT("https://pubmed.ncbi.nlm.nih.gov/",B113), B113)</f>
        <v>20626668</v>
      </c>
      <c r="D113" s="10" t="s">
        <v>1295</v>
      </c>
      <c r="E113" s="8" t="s">
        <v>853</v>
      </c>
      <c r="F113" s="8" t="str">
        <f>IF(COUNTIF('Healthy (TIAB)'!A1520:A2414, B113) &gt; 0, "Yes", "No")</f>
        <v>No</v>
      </c>
    </row>
    <row r="114" spans="1:6" ht="32" x14ac:dyDescent="0.2">
      <c r="A114" s="8">
        <v>2010</v>
      </c>
      <c r="B114" s="8">
        <v>20118387</v>
      </c>
      <c r="C114" s="9">
        <f>HYPERLINK(_xlfn.CONCAT("https://pubmed.ncbi.nlm.nih.gov/",B114), B114)</f>
        <v>20118387</v>
      </c>
      <c r="D114" s="10" t="s">
        <v>1296</v>
      </c>
      <c r="E114" s="8" t="s">
        <v>1297</v>
      </c>
      <c r="F114" s="8" t="str">
        <f>IF(COUNTIF('Healthy (TIAB)'!A1521:A2415, B114) &gt; 0, "Yes", "No")</f>
        <v>No</v>
      </c>
    </row>
    <row r="115" spans="1:6" ht="32" x14ac:dyDescent="0.2">
      <c r="A115" s="8">
        <v>2010</v>
      </c>
      <c r="B115" s="8">
        <v>19748619</v>
      </c>
      <c r="C115" s="9">
        <f>HYPERLINK(_xlfn.CONCAT("https://pubmed.ncbi.nlm.nih.gov/",B115), B115)</f>
        <v>19748619</v>
      </c>
      <c r="D115" s="10" t="s">
        <v>134</v>
      </c>
      <c r="E115" s="8" t="s">
        <v>899</v>
      </c>
      <c r="F115" s="8" t="str">
        <f>IF(COUNTIF('Healthy (TIAB)'!A1522:A2416, B115) &gt; 0, "Yes", "No")</f>
        <v>No</v>
      </c>
    </row>
    <row r="116" spans="1:6" ht="32" x14ac:dyDescent="0.2">
      <c r="A116" s="8">
        <v>2010</v>
      </c>
      <c r="B116" s="8">
        <v>20617456</v>
      </c>
      <c r="C116" s="9">
        <f>HYPERLINK(_xlfn.CONCAT("https://pubmed.ncbi.nlm.nih.gov/",B116), B116)</f>
        <v>20617456</v>
      </c>
      <c r="D116" s="10" t="s">
        <v>1298</v>
      </c>
      <c r="E116" s="8" t="s">
        <v>850</v>
      </c>
      <c r="F116" s="8" t="str">
        <f>IF(COUNTIF('Healthy (TIAB)'!A1537:A2431, B116) &gt; 0, "Yes", "No")</f>
        <v>No</v>
      </c>
    </row>
    <row r="117" spans="1:6" ht="32" x14ac:dyDescent="0.2">
      <c r="A117" s="8">
        <v>2010</v>
      </c>
      <c r="B117" s="8">
        <v>20181806</v>
      </c>
      <c r="C117" s="9">
        <f>HYPERLINK(_xlfn.CONCAT("https://pubmed.ncbi.nlm.nih.gov/",B117), B117)</f>
        <v>20181806</v>
      </c>
      <c r="D117" s="10" t="s">
        <v>1299</v>
      </c>
      <c r="E117" s="8" t="s">
        <v>887</v>
      </c>
      <c r="F117" s="8" t="str">
        <f>IF(COUNTIF('Healthy (TIAB)'!A1549:A2443, B117) &gt; 0, "Yes", "No")</f>
        <v>No</v>
      </c>
    </row>
    <row r="118" spans="1:6" ht="32" x14ac:dyDescent="0.2">
      <c r="A118" s="8">
        <v>2010</v>
      </c>
      <c r="B118" s="8">
        <v>20303788</v>
      </c>
      <c r="C118" s="9">
        <f>HYPERLINK(_xlfn.CONCAT("https://pubmed.ncbi.nlm.nih.gov/",B118), B118)</f>
        <v>20303788</v>
      </c>
      <c r="D118" s="10" t="s">
        <v>1300</v>
      </c>
      <c r="E118" s="8" t="s">
        <v>858</v>
      </c>
      <c r="F118" s="8" t="str">
        <f>IF(COUNTIF('Healthy (TIAB)'!A1554:A2448, B118) &gt; 0, "Yes", "No")</f>
        <v>No</v>
      </c>
    </row>
    <row r="119" spans="1:6" ht="32" x14ac:dyDescent="0.2">
      <c r="A119" s="8">
        <v>2010</v>
      </c>
      <c r="B119" s="8">
        <v>20797476</v>
      </c>
      <c r="C119" s="9">
        <f>HYPERLINK(_xlfn.CONCAT("https://pubmed.ncbi.nlm.nih.gov/",B119), B119)</f>
        <v>20797476</v>
      </c>
      <c r="D119" s="10" t="s">
        <v>1304</v>
      </c>
      <c r="E119" s="8" t="s">
        <v>851</v>
      </c>
      <c r="F119" s="8" t="str">
        <f>IF(COUNTIF('Healthy (TIAB)'!A1556:A2450, B119) &gt; 0, "Yes", "No")</f>
        <v>No</v>
      </c>
    </row>
    <row r="120" spans="1:6" ht="48" x14ac:dyDescent="0.2">
      <c r="A120" s="8">
        <v>2010</v>
      </c>
      <c r="B120" s="8">
        <v>19573960</v>
      </c>
      <c r="C120" s="9">
        <f>HYPERLINK(_xlfn.CONCAT("https://pubmed.ncbi.nlm.nih.gov/",B120), B120)</f>
        <v>19573960</v>
      </c>
      <c r="D120" s="10" t="s">
        <v>1307</v>
      </c>
      <c r="E120" s="8" t="s">
        <v>853</v>
      </c>
      <c r="F120" s="8" t="str">
        <f>IF(COUNTIF('Healthy (TIAB)'!A1597:A2491, B120) &gt; 0, "Yes", "No")</f>
        <v>No</v>
      </c>
    </row>
    <row r="121" spans="1:6" ht="32" x14ac:dyDescent="0.2">
      <c r="A121" s="8">
        <v>2010</v>
      </c>
      <c r="B121" s="8">
        <v>20080390</v>
      </c>
      <c r="C121" s="9">
        <f>HYPERLINK(_xlfn.CONCAT("https://pubmed.ncbi.nlm.nih.gov/",B121), B121)</f>
        <v>20080390</v>
      </c>
      <c r="D121" s="10" t="s">
        <v>1308</v>
      </c>
      <c r="E121" s="8" t="s">
        <v>851</v>
      </c>
      <c r="F121" s="8" t="str">
        <f>IF(COUNTIF('Healthy (TIAB)'!A1640:A2534, B121) &gt; 0, "Yes", "No")</f>
        <v>No</v>
      </c>
    </row>
    <row r="122" spans="1:6" ht="48" x14ac:dyDescent="0.2">
      <c r="A122" s="8">
        <v>2010</v>
      </c>
      <c r="B122" s="8">
        <v>20631323</v>
      </c>
      <c r="C122" s="9">
        <f>HYPERLINK(_xlfn.CONCAT("https://pubmed.ncbi.nlm.nih.gov/",B122), B122)</f>
        <v>20631323</v>
      </c>
      <c r="D122" s="10" t="s">
        <v>1310</v>
      </c>
      <c r="E122" s="8" t="s">
        <v>845</v>
      </c>
      <c r="F122" s="8" t="str">
        <f>IF(COUNTIF('Healthy (TIAB)'!A1666:A2560, B122) &gt; 0, "Yes", "No")</f>
        <v>No</v>
      </c>
    </row>
    <row r="123" spans="1:6" ht="32" x14ac:dyDescent="0.2">
      <c r="A123" s="8">
        <v>2010</v>
      </c>
      <c r="B123" s="8">
        <v>20803425</v>
      </c>
      <c r="C123" s="9">
        <f>HYPERLINK(_xlfn.CONCAT("https://pubmed.ncbi.nlm.nih.gov/",B123), B123)</f>
        <v>20803425</v>
      </c>
      <c r="D123" s="10" t="s">
        <v>1311</v>
      </c>
      <c r="E123" s="8" t="s">
        <v>853</v>
      </c>
      <c r="F123" s="8" t="str">
        <f>IF(COUNTIF('Healthy (TIAB)'!A1670:A2564, B123) &gt; 0, "Yes", "No")</f>
        <v>No</v>
      </c>
    </row>
    <row r="124" spans="1:6" ht="32" x14ac:dyDescent="0.2">
      <c r="A124" s="8">
        <v>2009</v>
      </c>
      <c r="B124" s="8">
        <v>19597368</v>
      </c>
      <c r="C124" s="9">
        <f>HYPERLINK(_xlfn.CONCAT("https://pubmed.ncbi.nlm.nih.gov/",B124), B124)</f>
        <v>19597368</v>
      </c>
      <c r="D124" s="10" t="s">
        <v>1316</v>
      </c>
      <c r="E124" s="8" t="s">
        <v>1294</v>
      </c>
      <c r="F124" s="8" t="str">
        <f>IF(COUNTIF('Healthy (TIAB)'!A1479:A2373, B124) &gt; 0, "Yes", "No")</f>
        <v>No</v>
      </c>
    </row>
    <row r="125" spans="1:6" ht="32" x14ac:dyDescent="0.2">
      <c r="A125" s="8">
        <v>2009</v>
      </c>
      <c r="B125" s="8">
        <v>19339404</v>
      </c>
      <c r="C125" s="9">
        <f>HYPERLINK(_xlfn.CONCAT("https://pubmed.ncbi.nlm.nih.gov/",B125), B125)</f>
        <v>19339404</v>
      </c>
      <c r="D125" s="10" t="s">
        <v>132</v>
      </c>
      <c r="E125" s="8" t="s">
        <v>899</v>
      </c>
      <c r="F125" s="8" t="str">
        <f>IF(COUNTIF('Healthy (TIAB)'!A1485:A2379, B125) &gt; 0, "Yes", "No")</f>
        <v>No</v>
      </c>
    </row>
    <row r="126" spans="1:6" ht="32" x14ac:dyDescent="0.2">
      <c r="A126" s="8">
        <v>2009</v>
      </c>
      <c r="B126" s="8">
        <v>19123156</v>
      </c>
      <c r="C126" s="9">
        <f>HYPERLINK(_xlfn.CONCAT("https://pubmed.ncbi.nlm.nih.gov/",B126), B126)</f>
        <v>19123156</v>
      </c>
      <c r="D126" s="10" t="s">
        <v>1789</v>
      </c>
      <c r="E126" s="8" t="s">
        <v>853</v>
      </c>
      <c r="F126" s="8" t="str">
        <f>IF(COUNTIF('Healthy (TIAB)'!A1543:A2437, B126) &gt; 0, "Yes", "No")</f>
        <v>No</v>
      </c>
    </row>
    <row r="127" spans="1:6" ht="32" x14ac:dyDescent="0.2">
      <c r="A127" s="8">
        <v>2009</v>
      </c>
      <c r="B127" s="8">
        <v>19515739</v>
      </c>
      <c r="C127" s="9">
        <f>HYPERLINK(_xlfn.CONCAT("https://pubmed.ncbi.nlm.nih.gov/",B127), B127)</f>
        <v>19515739</v>
      </c>
      <c r="D127" s="10" t="s">
        <v>1658</v>
      </c>
      <c r="E127" s="8" t="s">
        <v>1708</v>
      </c>
      <c r="F127" s="8" t="str">
        <f>IF(COUNTIF('Healthy (TIAB)'!A1546:A2440, B127) &gt; 0, "Yes", "No")</f>
        <v>No</v>
      </c>
    </row>
    <row r="128" spans="1:6" ht="48" x14ac:dyDescent="0.2">
      <c r="A128" s="8">
        <v>2009</v>
      </c>
      <c r="B128" s="8">
        <v>19685375</v>
      </c>
      <c r="C128" s="9">
        <f>HYPERLINK(_xlfn.CONCAT("https://pubmed.ncbi.nlm.nih.gov/",B128), B128)</f>
        <v>19685375</v>
      </c>
      <c r="D128" s="10" t="s">
        <v>1322</v>
      </c>
      <c r="E128" s="8" t="s">
        <v>845</v>
      </c>
      <c r="F128" s="8" t="str">
        <f>IF(COUNTIF('Healthy (TIAB)'!A1547:A2441, B128) &gt; 0, "Yes", "No")</f>
        <v>No</v>
      </c>
    </row>
    <row r="129" spans="1:6" ht="32" x14ac:dyDescent="0.2">
      <c r="A129" s="8">
        <v>2009</v>
      </c>
      <c r="B129" s="8">
        <v>19745175</v>
      </c>
      <c r="C129" s="9">
        <f>HYPERLINK(_xlfn.CONCAT("https://pubmed.ncbi.nlm.nih.gov/",B129), B129)</f>
        <v>19745175</v>
      </c>
      <c r="D129" s="10" t="s">
        <v>1325</v>
      </c>
      <c r="E129" s="8" t="s">
        <v>845</v>
      </c>
      <c r="F129" s="8" t="str">
        <f>IF(COUNTIF('Healthy (TIAB)'!A1552:A2446, B129) &gt; 0, "Yes", "No")</f>
        <v>No</v>
      </c>
    </row>
    <row r="130" spans="1:6" ht="48" x14ac:dyDescent="0.2">
      <c r="A130" s="8">
        <v>2009</v>
      </c>
      <c r="B130" s="8">
        <v>19133114</v>
      </c>
      <c r="C130" s="9">
        <f>HYPERLINK(_xlfn.CONCAT("https://pubmed.ncbi.nlm.nih.gov/",B130), B130)</f>
        <v>19133114</v>
      </c>
      <c r="D130" s="10" t="s">
        <v>1327</v>
      </c>
      <c r="E130" s="8" t="s">
        <v>1328</v>
      </c>
      <c r="F130" s="8" t="str">
        <f>IF(COUNTIF('Healthy (TIAB)'!A1572:A2466, B130) &gt; 0, "Yes", "No")</f>
        <v>No</v>
      </c>
    </row>
    <row r="131" spans="1:6" ht="48" x14ac:dyDescent="0.2">
      <c r="A131" s="8">
        <v>2009</v>
      </c>
      <c r="B131" s="8">
        <v>19296875</v>
      </c>
      <c r="C131" s="9">
        <f>HYPERLINK(_xlfn.CONCAT("https://pubmed.ncbi.nlm.nih.gov/",B131), B131)</f>
        <v>19296875</v>
      </c>
      <c r="D131" s="10" t="s">
        <v>1340</v>
      </c>
      <c r="E131" s="8" t="s">
        <v>887</v>
      </c>
      <c r="F131" s="8" t="str">
        <f>IF(COUNTIF('Healthy (TIAB)'!A1658:A2552, B131) &gt; 0, "Yes", "No")</f>
        <v>No</v>
      </c>
    </row>
    <row r="132" spans="1:6" ht="32" x14ac:dyDescent="0.2">
      <c r="A132" s="8">
        <v>2008</v>
      </c>
      <c r="B132" s="8">
        <v>18665413</v>
      </c>
      <c r="C132" s="9">
        <f>HYPERLINK(_xlfn.CONCAT("https://pubmed.ncbi.nlm.nih.gov/",B132), B132)</f>
        <v>18665413</v>
      </c>
      <c r="D132" s="10" t="s">
        <v>1343</v>
      </c>
      <c r="E132" s="8" t="s">
        <v>851</v>
      </c>
      <c r="F132" s="8" t="str">
        <f>IF(COUNTIF('Healthy (TIAB)'!A1488:A2382, B132) &gt; 0, "Yes", "No")</f>
        <v>No</v>
      </c>
    </row>
    <row r="133" spans="1:6" ht="32" x14ac:dyDescent="0.2">
      <c r="A133" s="8">
        <v>2008</v>
      </c>
      <c r="B133" s="8">
        <v>18242615</v>
      </c>
      <c r="C133" s="9">
        <f>HYPERLINK(_xlfn.CONCAT("https://pubmed.ncbi.nlm.nih.gov/",B133), B133)</f>
        <v>18242615</v>
      </c>
      <c r="D133" s="10" t="s">
        <v>121</v>
      </c>
      <c r="E133" s="8" t="s">
        <v>1046</v>
      </c>
      <c r="F133" s="8" t="str">
        <f>IF(COUNTIF('Healthy (TIAB)'!A1550:A2444, B133) &gt; 0, "Yes", "No")</f>
        <v>No</v>
      </c>
    </row>
    <row r="134" spans="1:6" ht="32" x14ac:dyDescent="0.2">
      <c r="A134" s="8">
        <v>2008</v>
      </c>
      <c r="B134" s="8">
        <v>18991244</v>
      </c>
      <c r="C134" s="9">
        <f>HYPERLINK(_xlfn.CONCAT("https://pubmed.ncbi.nlm.nih.gov/",B134), B134)</f>
        <v>18991244</v>
      </c>
      <c r="D134" s="10" t="s">
        <v>127</v>
      </c>
      <c r="E134" s="8" t="s">
        <v>1002</v>
      </c>
      <c r="F134" s="8" t="str">
        <f>IF(COUNTIF('Healthy (TIAB)'!A1570:A2464, B134) &gt; 0, "Yes", "No")</f>
        <v>No</v>
      </c>
    </row>
    <row r="135" spans="1:6" ht="32" x14ac:dyDescent="0.2">
      <c r="A135" s="8">
        <v>2008</v>
      </c>
      <c r="B135" s="8">
        <v>19022962</v>
      </c>
      <c r="C135" s="9">
        <f>HYPERLINK(_xlfn.CONCAT("https://pubmed.ncbi.nlm.nih.gov/",B135), B135)</f>
        <v>19022962</v>
      </c>
      <c r="D135" s="10" t="s">
        <v>1352</v>
      </c>
      <c r="E135" s="8" t="s">
        <v>899</v>
      </c>
      <c r="F135" s="8" t="str">
        <f>IF(COUNTIF('Healthy (TIAB)'!A1584:A2478, B135) &gt; 0, "Yes", "No")</f>
        <v>No</v>
      </c>
    </row>
    <row r="136" spans="1:6" ht="32" x14ac:dyDescent="0.2">
      <c r="A136" s="8">
        <v>2008</v>
      </c>
      <c r="B136" s="8">
        <v>18436564</v>
      </c>
      <c r="C136" s="9">
        <f>HYPERLINK(_xlfn.CONCAT("https://pubmed.ncbi.nlm.nih.gov/",B136), B136)</f>
        <v>18436564</v>
      </c>
      <c r="D136" s="10" t="s">
        <v>1354</v>
      </c>
      <c r="E136" s="8" t="s">
        <v>856</v>
      </c>
      <c r="F136" s="8" t="str">
        <f>IF(COUNTIF('Healthy (TIAB)'!A1616:A2510, B136) &gt; 0, "Yes", "No")</f>
        <v>No</v>
      </c>
    </row>
    <row r="137" spans="1:6" ht="32" x14ac:dyDescent="0.2">
      <c r="A137" s="8">
        <v>2008</v>
      </c>
      <c r="B137" s="8">
        <v>18561722</v>
      </c>
      <c r="C137" s="9">
        <f>HYPERLINK(_xlfn.CONCAT("https://pubmed.ncbi.nlm.nih.gov/",B137), B137)</f>
        <v>18561722</v>
      </c>
      <c r="D137" s="10" t="s">
        <v>1819</v>
      </c>
      <c r="E137" s="8" t="s">
        <v>1025</v>
      </c>
      <c r="F137" s="8" t="str">
        <f>IF(COUNTIF('Healthy (TIAB)'!A1639:A2533, B137) &gt; 0, "Yes", "No")</f>
        <v>No</v>
      </c>
    </row>
    <row r="138" spans="1:6" ht="16" x14ac:dyDescent="0.2">
      <c r="A138" s="8">
        <v>2008</v>
      </c>
      <c r="B138" s="8">
        <v>18525453</v>
      </c>
      <c r="C138" s="9">
        <f>HYPERLINK(_xlfn.CONCAT("https://pubmed.ncbi.nlm.nih.gov/",B138), B138)</f>
        <v>18525453</v>
      </c>
      <c r="D138" s="10" t="s">
        <v>1357</v>
      </c>
      <c r="E138" s="8" t="s">
        <v>851</v>
      </c>
      <c r="F138" s="8" t="str">
        <f>IF(COUNTIF('Healthy (TIAB)'!A1663:A2557, B138) &gt; 0, "Yes", "No")</f>
        <v>No</v>
      </c>
    </row>
    <row r="139" spans="1:6" ht="48" x14ac:dyDescent="0.2">
      <c r="A139" s="8">
        <v>2007</v>
      </c>
      <c r="B139" s="8">
        <v>17237316</v>
      </c>
      <c r="C139" s="9">
        <f>HYPERLINK(_xlfn.CONCAT("https://pubmed.ncbi.nlm.nih.gov/",B139), B139)</f>
        <v>17237316</v>
      </c>
      <c r="D139" s="10" t="s">
        <v>1362</v>
      </c>
      <c r="E139" s="8" t="s">
        <v>848</v>
      </c>
      <c r="F139" s="8" t="str">
        <f>IF(COUNTIF('Healthy (TIAB)'!A1497:A2391, B139) &gt; 0, "Yes", "No")</f>
        <v>No</v>
      </c>
    </row>
    <row r="140" spans="1:6" ht="32" x14ac:dyDescent="0.2">
      <c r="A140" s="8">
        <v>2007</v>
      </c>
      <c r="B140" s="8">
        <v>17393216</v>
      </c>
      <c r="C140" s="9">
        <f>HYPERLINK(_xlfn.CONCAT("https://pubmed.ncbi.nlm.nih.gov/",B140), B140)</f>
        <v>17393216</v>
      </c>
      <c r="D140" s="10" t="s">
        <v>1363</v>
      </c>
      <c r="E140" s="8" t="s">
        <v>853</v>
      </c>
      <c r="F140" s="8" t="str">
        <f>IF(COUNTIF('Healthy (TIAB)'!A1530:A2424, B140) &gt; 0, "Yes", "No")</f>
        <v>No</v>
      </c>
    </row>
    <row r="141" spans="1:6" ht="32" x14ac:dyDescent="0.2">
      <c r="A141" s="8">
        <v>2007</v>
      </c>
      <c r="B141" s="8">
        <v>17684201</v>
      </c>
      <c r="C141" s="9">
        <f>HYPERLINK(_xlfn.CONCAT("https://pubmed.ncbi.nlm.nih.gov/",B141), B141)</f>
        <v>17684201</v>
      </c>
      <c r="D141" s="10" t="s">
        <v>1368</v>
      </c>
      <c r="E141" s="8" t="s">
        <v>858</v>
      </c>
      <c r="F141" s="8" t="str">
        <f>IF(COUNTIF('Healthy (TIAB)'!A1626:A2520, B141) &gt; 0, "Yes", "No")</f>
        <v>No</v>
      </c>
    </row>
    <row r="142" spans="1:6" ht="48" x14ac:dyDescent="0.2">
      <c r="A142" s="8">
        <v>2006</v>
      </c>
      <c r="B142" s="8">
        <v>16522903</v>
      </c>
      <c r="C142" s="9">
        <f>HYPERLINK(_xlfn.CONCAT("https://pubmed.ncbi.nlm.nih.gov/",B142), B142)</f>
        <v>16522903</v>
      </c>
      <c r="D142" s="10" t="s">
        <v>349</v>
      </c>
      <c r="E142" s="8" t="s">
        <v>899</v>
      </c>
      <c r="F142" s="8" t="str">
        <f>IF(COUNTIF('Healthy (TIAB)'!A1613:A2507, B142) &gt; 0, "Yes", "No")</f>
        <v>No</v>
      </c>
    </row>
    <row r="143" spans="1:6" ht="32" x14ac:dyDescent="0.2">
      <c r="A143" s="8">
        <v>2006</v>
      </c>
      <c r="B143" s="8">
        <v>16482073</v>
      </c>
      <c r="C143" s="9">
        <f>HYPERLINK(_xlfn.CONCAT("https://pubmed.ncbi.nlm.nih.gov/",B143), B143)</f>
        <v>16482073</v>
      </c>
      <c r="D143" s="10" t="s">
        <v>233</v>
      </c>
      <c r="E143" s="8" t="s">
        <v>887</v>
      </c>
      <c r="F143" s="8" t="str">
        <f>IF(COUNTIF('Healthy (TIAB)'!A1619:A2513, B143) &gt; 0, "Yes", "No")</f>
        <v>No</v>
      </c>
    </row>
    <row r="144" spans="1:6" ht="32" x14ac:dyDescent="0.2">
      <c r="A144" s="8">
        <v>2006</v>
      </c>
      <c r="B144" s="8">
        <v>16701922</v>
      </c>
      <c r="C144" s="9">
        <f>HYPERLINK(_xlfn.CONCAT("https://pubmed.ncbi.nlm.nih.gov/",B144), B144)</f>
        <v>16701922</v>
      </c>
      <c r="D144" s="10" t="s">
        <v>1388</v>
      </c>
      <c r="E144" s="8" t="s">
        <v>856</v>
      </c>
      <c r="F144" s="8" t="str">
        <f>IF(COUNTIF('Healthy (TIAB)'!A1623:A2517, B144) &gt; 0, "Yes", "No")</f>
        <v>No</v>
      </c>
    </row>
    <row r="145" spans="1:6" ht="32" x14ac:dyDescent="0.2">
      <c r="A145" s="8">
        <v>2006</v>
      </c>
      <c r="B145" s="8">
        <v>17158440</v>
      </c>
      <c r="C145" s="9">
        <f>HYPERLINK(_xlfn.CONCAT("https://pubmed.ncbi.nlm.nih.gov/",B145), B145)</f>
        <v>17158440</v>
      </c>
      <c r="D145" s="10" t="s">
        <v>113</v>
      </c>
      <c r="E145" s="8" t="s">
        <v>1382</v>
      </c>
      <c r="F145" s="8" t="str">
        <f>IF(COUNTIF('Healthy (TIAB)'!A1624:A2518, B145) &gt; 0, "Yes", "No")</f>
        <v>No</v>
      </c>
    </row>
    <row r="146" spans="1:6" ht="32" x14ac:dyDescent="0.2">
      <c r="A146" s="8">
        <v>2006</v>
      </c>
      <c r="B146" s="8">
        <v>16825679</v>
      </c>
      <c r="C146" s="9">
        <f>HYPERLINK(_xlfn.CONCAT("https://pubmed.ncbi.nlm.nih.gov/",B146), B146)</f>
        <v>16825679</v>
      </c>
      <c r="D146" s="10" t="s">
        <v>1390</v>
      </c>
      <c r="E146" s="8" t="s">
        <v>887</v>
      </c>
      <c r="F146" s="8" t="str">
        <f>IF(COUNTIF('Healthy (TIAB)'!A1625:A2519, B146) &gt; 0, "Yes", "No")</f>
        <v>No</v>
      </c>
    </row>
    <row r="147" spans="1:6" ht="32" x14ac:dyDescent="0.2">
      <c r="A147" s="8">
        <v>2006</v>
      </c>
      <c r="B147" s="8">
        <v>16869997</v>
      </c>
      <c r="C147" s="9">
        <f>HYPERLINK(_xlfn.CONCAT("https://pubmed.ncbi.nlm.nih.gov/",B147), B147)</f>
        <v>16869997</v>
      </c>
      <c r="D147" s="10" t="s">
        <v>1394</v>
      </c>
      <c r="E147" s="8" t="s">
        <v>851</v>
      </c>
      <c r="F147" s="8" t="str">
        <f>IF(COUNTIF('Healthy (TIAB)'!A1650:A2544, B147) &gt; 0, "Yes", "No")</f>
        <v>No</v>
      </c>
    </row>
    <row r="148" spans="1:6" ht="48" x14ac:dyDescent="0.2">
      <c r="A148" s="8">
        <v>2005</v>
      </c>
      <c r="B148" s="8">
        <v>15930443</v>
      </c>
      <c r="C148" s="9">
        <f>HYPERLINK(_xlfn.CONCAT("https://pubmed.ncbi.nlm.nih.gov/",B148), B148)</f>
        <v>15930443</v>
      </c>
      <c r="D148" s="10" t="s">
        <v>1398</v>
      </c>
      <c r="E148" s="8" t="s">
        <v>848</v>
      </c>
      <c r="F148" s="8" t="str">
        <f>IF(COUNTIF('Healthy (TIAB)'!A1491:A2385, B148) &gt; 0, "Yes", "No")</f>
        <v>No</v>
      </c>
    </row>
    <row r="149" spans="1:6" ht="48" x14ac:dyDescent="0.2">
      <c r="A149" s="8">
        <v>2004</v>
      </c>
      <c r="B149" s="8">
        <v>15159226</v>
      </c>
      <c r="C149" s="9">
        <f>HYPERLINK(_xlfn.CONCAT("https://pubmed.ncbi.nlm.nih.gov/",B149), B149)</f>
        <v>15159226</v>
      </c>
      <c r="D149" s="10" t="s">
        <v>1414</v>
      </c>
      <c r="E149" s="8" t="s">
        <v>845</v>
      </c>
      <c r="F149" s="8" t="str">
        <f>IF(COUNTIF('Healthy (TIAB)'!A1493:A2387, B149) &gt; 0, "Yes", "No")</f>
        <v>No</v>
      </c>
    </row>
    <row r="150" spans="1:6" ht="32" x14ac:dyDescent="0.2">
      <c r="A150" s="8">
        <v>2004</v>
      </c>
      <c r="B150" s="8">
        <v>15211441</v>
      </c>
      <c r="C150" s="9">
        <f>HYPERLINK(_xlfn.CONCAT("https://pubmed.ncbi.nlm.nih.gov/",B150), B150)</f>
        <v>15211441</v>
      </c>
      <c r="D150" s="10" t="s">
        <v>1415</v>
      </c>
      <c r="E150" s="8" t="s">
        <v>851</v>
      </c>
      <c r="F150" s="8" t="str">
        <f>IF(COUNTIF('Healthy (TIAB)'!A1523:A2417, B150) &gt; 0, "Yes", "No")</f>
        <v>No</v>
      </c>
    </row>
    <row r="151" spans="1:6" ht="48" x14ac:dyDescent="0.2">
      <c r="A151" s="8">
        <v>2004</v>
      </c>
      <c r="B151" s="8">
        <v>14767865</v>
      </c>
      <c r="C151" s="9">
        <f>HYPERLINK(_xlfn.CONCAT("https://pubmed.ncbi.nlm.nih.gov/",B151), B151)</f>
        <v>14767865</v>
      </c>
      <c r="D151" s="10" t="s">
        <v>1419</v>
      </c>
      <c r="E151" s="8" t="s">
        <v>851</v>
      </c>
      <c r="F151" s="8" t="str">
        <f>IF(COUNTIF('Healthy (TIAB)'!A1622:A2516, B151) &gt; 0, "Yes", "No")</f>
        <v>No</v>
      </c>
    </row>
    <row r="152" spans="1:6" ht="48" x14ac:dyDescent="0.2">
      <c r="A152" s="8">
        <v>2003</v>
      </c>
      <c r="B152" s="8">
        <v>12847992</v>
      </c>
      <c r="C152" s="9">
        <f>HYPERLINK(_xlfn.CONCAT("https://pubmed.ncbi.nlm.nih.gov/",B152), B152)</f>
        <v>12847992</v>
      </c>
      <c r="D152" s="10" t="s">
        <v>1422</v>
      </c>
      <c r="E152" s="8" t="s">
        <v>1025</v>
      </c>
      <c r="F152" s="8" t="str">
        <f>IF(COUNTIF('Healthy (TIAB)'!A1504:A2398, B152) &gt; 0, "Yes", "No")</f>
        <v>No</v>
      </c>
    </row>
    <row r="153" spans="1:6" ht="48" x14ac:dyDescent="0.2">
      <c r="A153" s="8">
        <v>2003</v>
      </c>
      <c r="B153" s="8">
        <v>12663273</v>
      </c>
      <c r="C153" s="9">
        <f>HYPERLINK(_xlfn.CONCAT("https://pubmed.ncbi.nlm.nih.gov/",B153), B153)</f>
        <v>12663273</v>
      </c>
      <c r="D153" s="10" t="s">
        <v>1423</v>
      </c>
      <c r="E153" s="8" t="s">
        <v>853</v>
      </c>
      <c r="F153" s="8" t="str">
        <f>IF(COUNTIF('Healthy (TIAB)'!A1526:A2420, B153) &gt; 0, "Yes", "No")</f>
        <v>No</v>
      </c>
    </row>
    <row r="154" spans="1:6" ht="32" x14ac:dyDescent="0.2">
      <c r="A154" s="8">
        <v>2002</v>
      </c>
      <c r="B154" s="8">
        <v>12059988</v>
      </c>
      <c r="C154" s="9">
        <f>HYPERLINK(_xlfn.CONCAT("https://pubmed.ncbi.nlm.nih.gov/",B154), B154)</f>
        <v>12059988</v>
      </c>
      <c r="D154" s="10" t="s">
        <v>1436</v>
      </c>
      <c r="E154" s="8" t="s">
        <v>887</v>
      </c>
      <c r="F154" s="8" t="str">
        <f>IF(COUNTIF('Healthy (TIAB)'!A1542:A2436, B154) &gt; 0, "Yes", "No")</f>
        <v>No</v>
      </c>
    </row>
    <row r="155" spans="1:6" ht="32" x14ac:dyDescent="0.2">
      <c r="A155" s="8">
        <v>2002</v>
      </c>
      <c r="B155" s="8">
        <v>11864853</v>
      </c>
      <c r="C155" s="9">
        <f>HYPERLINK(_xlfn.CONCAT("https://pubmed.ncbi.nlm.nih.gov/",B155), B155)</f>
        <v>11864853</v>
      </c>
      <c r="D155" s="10" t="s">
        <v>1439</v>
      </c>
      <c r="E155" s="8" t="s">
        <v>1242</v>
      </c>
      <c r="F155" s="8" t="str">
        <f>IF(COUNTIF('Healthy (TIAB)'!A1614:A2508, B155) &gt; 0, "Yes", "No")</f>
        <v>No</v>
      </c>
    </row>
    <row r="156" spans="1:6" ht="32" x14ac:dyDescent="0.2">
      <c r="A156" s="8">
        <v>2002</v>
      </c>
      <c r="B156" s="8">
        <v>12449445</v>
      </c>
      <c r="C156" s="9">
        <f>HYPERLINK(_xlfn.CONCAT("https://pubmed.ncbi.nlm.nih.gov/",B156), B156)</f>
        <v>12449445</v>
      </c>
      <c r="D156" s="10" t="s">
        <v>1440</v>
      </c>
      <c r="E156" s="8" t="s">
        <v>856</v>
      </c>
      <c r="F156" s="8" t="str">
        <f>IF(COUNTIF('Healthy (TIAB)'!A1620:A2514, B156) &gt; 0, "Yes", "No")</f>
        <v>No</v>
      </c>
    </row>
    <row r="157" spans="1:6" ht="32" x14ac:dyDescent="0.2">
      <c r="A157" s="8">
        <v>2002</v>
      </c>
      <c r="B157" s="8">
        <v>11884017</v>
      </c>
      <c r="C157" s="9">
        <f>HYPERLINK(_xlfn.CONCAT("https://pubmed.ncbi.nlm.nih.gov/",B157), B157)</f>
        <v>11884017</v>
      </c>
      <c r="D157" s="10" t="s">
        <v>1441</v>
      </c>
      <c r="E157" s="8" t="s">
        <v>845</v>
      </c>
      <c r="F157" s="8" t="str">
        <f>IF(COUNTIF('Healthy (TIAB)'!A1665:A2559, B157) &gt; 0, "Yes", "No")</f>
        <v>No</v>
      </c>
    </row>
    <row r="158" spans="1:6" ht="32" x14ac:dyDescent="0.2">
      <c r="A158" s="8">
        <v>2001</v>
      </c>
      <c r="B158" s="8">
        <v>11474227</v>
      </c>
      <c r="C158" s="9">
        <f>HYPERLINK(_xlfn.CONCAT("https://pubmed.ncbi.nlm.nih.gov/",B158), B158)</f>
        <v>11474227</v>
      </c>
      <c r="D158" s="10" t="s">
        <v>1446</v>
      </c>
      <c r="E158" s="8" t="s">
        <v>850</v>
      </c>
      <c r="F158" s="8" t="str">
        <f>IF(COUNTIF('Healthy (TIAB)'!A1669:A2563, B158) &gt; 0, "Yes", "No")</f>
        <v>No</v>
      </c>
    </row>
    <row r="159" spans="1:6" ht="32" x14ac:dyDescent="0.2">
      <c r="A159" s="8">
        <v>2000</v>
      </c>
      <c r="B159" s="8">
        <v>10657575</v>
      </c>
      <c r="C159" s="9">
        <f>HYPERLINK(_xlfn.CONCAT("https://pubmed.ncbi.nlm.nih.gov/",B159), B159)</f>
        <v>10657575</v>
      </c>
      <c r="D159" s="10" t="s">
        <v>1451</v>
      </c>
      <c r="E159" s="8" t="s">
        <v>1328</v>
      </c>
      <c r="F159" s="8" t="str">
        <f>IF(COUNTIF('Healthy (TIAB)'!A1505:A2399, B159) &gt; 0, "Yes", "No")</f>
        <v>No</v>
      </c>
    </row>
    <row r="160" spans="1:6" ht="32" x14ac:dyDescent="0.2">
      <c r="A160" s="8">
        <v>2000</v>
      </c>
      <c r="B160" s="8">
        <v>11004352</v>
      </c>
      <c r="C160" s="9">
        <f>HYPERLINK(_xlfn.CONCAT("https://pubmed.ncbi.nlm.nih.gov/",B160), B160)</f>
        <v>11004352</v>
      </c>
      <c r="D160" s="10" t="s">
        <v>1458</v>
      </c>
      <c r="E160" s="8" t="s">
        <v>951</v>
      </c>
      <c r="F160" s="8" t="str">
        <f>IF(COUNTIF('Healthy (TIAB)'!A1641:A2535, B160) &gt; 0, "Yes", "No")</f>
        <v>No</v>
      </c>
    </row>
    <row r="161" spans="1:6" ht="32" x14ac:dyDescent="0.2">
      <c r="A161" s="8">
        <v>2000</v>
      </c>
      <c r="B161" s="8">
        <v>10617943</v>
      </c>
      <c r="C161" s="9">
        <f>HYPERLINK(_xlfn.CONCAT("https://pubmed.ncbi.nlm.nih.gov/",B161), B161)</f>
        <v>10617943</v>
      </c>
      <c r="D161" s="10" t="s">
        <v>1459</v>
      </c>
      <c r="E161" s="8" t="s">
        <v>899</v>
      </c>
      <c r="F161" s="8" t="str">
        <f>IF(COUNTIF('Healthy (TIAB)'!A1661:A2555, B161) &gt; 0, "Yes", "No")</f>
        <v>No</v>
      </c>
    </row>
    <row r="162" spans="1:6" ht="48" x14ac:dyDescent="0.2">
      <c r="A162" s="8">
        <v>1999</v>
      </c>
      <c r="B162" s="8">
        <v>10356076</v>
      </c>
      <c r="C162" s="9">
        <f>HYPERLINK(_xlfn.CONCAT("https://pubmed.ncbi.nlm.nih.gov/",B162), B162)</f>
        <v>10356076</v>
      </c>
      <c r="D162" s="10" t="s">
        <v>1715</v>
      </c>
      <c r="E162" s="8" t="s">
        <v>887</v>
      </c>
      <c r="F162" s="8" t="str">
        <f>IF(COUNTIF('Healthy (TIAB)'!A1510:A2404, B162) &gt; 0, "Yes", "No")</f>
        <v>No</v>
      </c>
    </row>
    <row r="163" spans="1:6" ht="16" x14ac:dyDescent="0.2">
      <c r="A163" s="8">
        <v>1999</v>
      </c>
      <c r="B163" s="8">
        <v>10621924</v>
      </c>
      <c r="C163" s="9">
        <f>HYPERLINK(_xlfn.CONCAT("https://pubmed.ncbi.nlm.nih.gov/",B163), B163)</f>
        <v>10621924</v>
      </c>
      <c r="D163" s="10" t="s">
        <v>1471</v>
      </c>
      <c r="E163" s="8" t="s">
        <v>853</v>
      </c>
      <c r="F163" s="8" t="str">
        <f>IF(COUNTIF('Healthy (TIAB)'!A1607:A2501, B163) &gt; 0, "Yes", "No")</f>
        <v>No</v>
      </c>
    </row>
    <row r="164" spans="1:6" ht="32" x14ac:dyDescent="0.2">
      <c r="A164" s="8">
        <v>1998</v>
      </c>
      <c r="B164" s="8">
        <v>9566646</v>
      </c>
      <c r="C164" s="9">
        <f>HYPERLINK(_xlfn.CONCAT("https://pubmed.ncbi.nlm.nih.gov/",B164), B164)</f>
        <v>9566646</v>
      </c>
      <c r="D164" s="10" t="s">
        <v>82</v>
      </c>
      <c r="E164" s="8" t="s">
        <v>1302</v>
      </c>
      <c r="F164" s="8" t="str">
        <f>IF(COUNTIF('Healthy (TIAB)'!A1489:A2383, B164) &gt; 0, "Yes", "No")</f>
        <v>No</v>
      </c>
    </row>
    <row r="165" spans="1:6" ht="32" x14ac:dyDescent="0.2">
      <c r="A165" s="8">
        <v>1998</v>
      </c>
      <c r="B165" s="8">
        <v>18370504</v>
      </c>
      <c r="C165" s="9">
        <f>HYPERLINK(_xlfn.CONCAT("https://pubmed.ncbi.nlm.nih.gov/",B165), B165)</f>
        <v>18370504</v>
      </c>
      <c r="D165" s="10" t="s">
        <v>1475</v>
      </c>
      <c r="E165" s="8" t="s">
        <v>845</v>
      </c>
      <c r="F165" s="8" t="str">
        <f>IF(COUNTIF('Healthy (TIAB)'!A1494:A2388, B165) &gt; 0, "Yes", "No")</f>
        <v>No</v>
      </c>
    </row>
    <row r="166" spans="1:6" ht="32" x14ac:dyDescent="0.2">
      <c r="A166" s="8">
        <v>1998</v>
      </c>
      <c r="B166" s="8">
        <v>9505154</v>
      </c>
      <c r="C166" s="9">
        <f>HYPERLINK(_xlfn.CONCAT("https://pubmed.ncbi.nlm.nih.gov/",B166), B166)</f>
        <v>9505154</v>
      </c>
      <c r="D166" s="10" t="s">
        <v>622</v>
      </c>
      <c r="E166" s="8" t="s">
        <v>899</v>
      </c>
      <c r="F166" s="8" t="str">
        <f>IF(COUNTIF('Healthy (TIAB)'!A1574:A2468, B166) &gt; 0, "Yes", "No")</f>
        <v>No</v>
      </c>
    </row>
    <row r="167" spans="1:6" ht="32" x14ac:dyDescent="0.2">
      <c r="A167" s="8">
        <v>1997</v>
      </c>
      <c r="B167" s="8">
        <v>9351079</v>
      </c>
      <c r="C167" s="9">
        <f>HYPERLINK(_xlfn.CONCAT("https://pubmed.ncbi.nlm.nih.gov/",B167), B167)</f>
        <v>9351079</v>
      </c>
      <c r="D167" s="10" t="s">
        <v>1480</v>
      </c>
      <c r="E167" s="8" t="s">
        <v>856</v>
      </c>
      <c r="F167" s="8" t="str">
        <f>IF(COUNTIF('Healthy (TIAB)'!A1495:A2389, B167) &gt; 0, "Yes", "No")</f>
        <v>No</v>
      </c>
    </row>
    <row r="168" spans="1:6" ht="32" x14ac:dyDescent="0.2">
      <c r="A168" s="8">
        <v>1997</v>
      </c>
      <c r="B168" s="8">
        <v>9280188</v>
      </c>
      <c r="C168" s="9">
        <f>HYPERLINK(_xlfn.CONCAT("https://pubmed.ncbi.nlm.nih.gov/",B168), B168)</f>
        <v>9280188</v>
      </c>
      <c r="D168" s="10" t="s">
        <v>78</v>
      </c>
      <c r="E168" s="8" t="s">
        <v>1046</v>
      </c>
      <c r="F168" s="8" t="str">
        <f>IF(COUNTIF('Healthy (TIAB)'!A1664:A2558, B168) &gt; 0, "Yes", "No")</f>
        <v>No</v>
      </c>
    </row>
    <row r="169" spans="1:6" ht="32" x14ac:dyDescent="0.2">
      <c r="A169" s="8">
        <v>1997</v>
      </c>
      <c r="B169" s="8">
        <v>9397398</v>
      </c>
      <c r="C169" s="9">
        <f>HYPERLINK(_xlfn.CONCAT("https://pubmed.ncbi.nlm.nih.gov/",B169), B169)</f>
        <v>9397398</v>
      </c>
      <c r="D169" s="10" t="s">
        <v>80</v>
      </c>
      <c r="E169" s="8" t="s">
        <v>1273</v>
      </c>
      <c r="F169" s="8" t="str">
        <f>IF(COUNTIF('Healthy (TIAB)'!A1668:A2562, B169) &gt; 0, "Yes", "No")</f>
        <v>No</v>
      </c>
    </row>
    <row r="170" spans="1:6" ht="48" x14ac:dyDescent="0.2">
      <c r="A170" s="8">
        <v>1996</v>
      </c>
      <c r="B170" s="8">
        <v>8561065</v>
      </c>
      <c r="C170" s="9">
        <f>HYPERLINK(_xlfn.CONCAT("https://pubmed.ncbi.nlm.nih.gov/",B170), B170)</f>
        <v>8561065</v>
      </c>
      <c r="D170" s="10" t="s">
        <v>1491</v>
      </c>
      <c r="E170" s="8" t="s">
        <v>850</v>
      </c>
      <c r="F170" s="8" t="str">
        <f>IF(COUNTIF('Healthy (TIAB)'!A1499:A2393, B170) &gt; 0, "Yes", "No")</f>
        <v>No</v>
      </c>
    </row>
    <row r="171" spans="1:6" ht="32" x14ac:dyDescent="0.2">
      <c r="A171" s="8">
        <v>1996</v>
      </c>
      <c r="B171" s="8">
        <v>8843189</v>
      </c>
      <c r="C171" s="9">
        <f>HYPERLINK(_xlfn.CONCAT("https://pubmed.ncbi.nlm.nih.gov/",B171), B171)</f>
        <v>8843189</v>
      </c>
      <c r="D171" s="10" t="s">
        <v>1493</v>
      </c>
      <c r="E171" s="8" t="s">
        <v>1297</v>
      </c>
      <c r="F171" s="8" t="str">
        <f>IF(COUNTIF('Healthy (TIAB)'!A1519:A2413, B171) &gt; 0, "Yes", "No")</f>
        <v>No</v>
      </c>
    </row>
    <row r="172" spans="1:6" ht="32" x14ac:dyDescent="0.2">
      <c r="A172" s="8">
        <v>1996</v>
      </c>
      <c r="B172" s="8">
        <v>9125301</v>
      </c>
      <c r="C172" s="9">
        <f>HYPERLINK(_xlfn.CONCAT("https://pubmed.ncbi.nlm.nih.gov/",B172), B172)</f>
        <v>9125301</v>
      </c>
      <c r="D172" s="10" t="s">
        <v>1494</v>
      </c>
      <c r="E172" s="8" t="s">
        <v>887</v>
      </c>
      <c r="F172" s="8" t="str">
        <f>IF(COUNTIF('Healthy (TIAB)'!A1528:A2422, B172) &gt; 0, "Yes", "No")</f>
        <v>No</v>
      </c>
    </row>
    <row r="173" spans="1:6" ht="16" x14ac:dyDescent="0.2">
      <c r="A173" s="8">
        <v>1996</v>
      </c>
      <c r="B173" s="8">
        <v>8908382</v>
      </c>
      <c r="C173" s="9">
        <f>HYPERLINK(_xlfn.CONCAT("https://pubmed.ncbi.nlm.nih.gov/",B173), B173)</f>
        <v>8908382</v>
      </c>
      <c r="D173" s="10" t="s">
        <v>1495</v>
      </c>
      <c r="E173" s="8" t="s">
        <v>848</v>
      </c>
      <c r="F173" s="8" t="str">
        <f>IF(COUNTIF('Healthy (TIAB)'!A1529:A2423, B173) &gt; 0, "Yes", "No")</f>
        <v>No</v>
      </c>
    </row>
    <row r="174" spans="1:6" ht="32" x14ac:dyDescent="0.2">
      <c r="A174" s="8">
        <v>1996</v>
      </c>
      <c r="B174" s="8">
        <v>8887017</v>
      </c>
      <c r="C174" s="9">
        <f>HYPERLINK(_xlfn.CONCAT("https://pubmed.ncbi.nlm.nih.gov/",B174), B174)</f>
        <v>8887017</v>
      </c>
      <c r="D174" s="10" t="s">
        <v>1654</v>
      </c>
      <c r="E174" s="8" t="s">
        <v>951</v>
      </c>
      <c r="F174" s="8" t="str">
        <f>IF(COUNTIF('Healthy (TIAB)'!A1536:A2430, B174) &gt; 0, "Yes", "No")</f>
        <v>No</v>
      </c>
    </row>
    <row r="175" spans="1:6" ht="32" x14ac:dyDescent="0.2">
      <c r="A175" s="8">
        <v>1996</v>
      </c>
      <c r="B175" s="8">
        <v>8738112</v>
      </c>
      <c r="C175" s="9">
        <f>HYPERLINK(_xlfn.CONCAT("https://pubmed.ncbi.nlm.nih.gov/",B175), B175)</f>
        <v>8738112</v>
      </c>
      <c r="D175" s="10" t="s">
        <v>1497</v>
      </c>
      <c r="E175" s="8" t="s">
        <v>851</v>
      </c>
      <c r="F175" s="8" t="str">
        <f>IF(COUNTIF('Healthy (TIAB)'!A1539:A2433, B175) &gt; 0, "Yes", "No")</f>
        <v>No</v>
      </c>
    </row>
    <row r="176" spans="1:6" ht="16" x14ac:dyDescent="0.2">
      <c r="A176" s="8">
        <v>1996</v>
      </c>
      <c r="B176" s="8">
        <v>8960947</v>
      </c>
      <c r="C176" s="9">
        <f>HYPERLINK(_xlfn.CONCAT("https://pubmed.ncbi.nlm.nih.gov/",B176), B176)</f>
        <v>8960947</v>
      </c>
      <c r="D176" s="10" t="s">
        <v>1502</v>
      </c>
      <c r="E176" s="8" t="s">
        <v>851</v>
      </c>
      <c r="F176" s="8" t="str">
        <f>IF(COUNTIF('Healthy (TIAB)'!A1659:A2553, B176) &gt; 0, "Yes", "No")</f>
        <v>No</v>
      </c>
    </row>
    <row r="177" spans="1:6" ht="32" x14ac:dyDescent="0.2">
      <c r="A177" s="8">
        <v>1996</v>
      </c>
      <c r="B177" s="8">
        <v>8914949</v>
      </c>
      <c r="C177" s="9">
        <f>HYPERLINK(_xlfn.CONCAT("https://pubmed.ncbi.nlm.nih.gov/",B177), B177)</f>
        <v>8914949</v>
      </c>
      <c r="D177" s="10" t="s">
        <v>71</v>
      </c>
      <c r="E177" s="8" t="s">
        <v>936</v>
      </c>
      <c r="F177" s="8" t="str">
        <f>IF(COUNTIF('Healthy (TIAB)'!A1674:A2568, B177) &gt; 0, "Yes", "No")</f>
        <v>No</v>
      </c>
    </row>
    <row r="178" spans="1:6" ht="32" x14ac:dyDescent="0.2">
      <c r="A178" s="8">
        <v>1995</v>
      </c>
      <c r="B178" s="8">
        <v>7653444</v>
      </c>
      <c r="C178" s="9">
        <f>HYPERLINK(_xlfn.CONCAT("https://pubmed.ncbi.nlm.nih.gov/",B178), B178)</f>
        <v>7653444</v>
      </c>
      <c r="D178" s="10" t="s">
        <v>1505</v>
      </c>
      <c r="E178" s="8" t="s">
        <v>899</v>
      </c>
      <c r="F178" s="8" t="str">
        <f>IF(COUNTIF('Healthy (TIAB)'!A1501:A2395, B178) &gt; 0, "Yes", "No")</f>
        <v>No</v>
      </c>
    </row>
    <row r="179" spans="1:6" ht="32" x14ac:dyDescent="0.2">
      <c r="A179" s="8">
        <v>1995</v>
      </c>
      <c r="B179" s="8">
        <v>7759696</v>
      </c>
      <c r="C179" s="9">
        <f>HYPERLINK(_xlfn.CONCAT("https://pubmed.ncbi.nlm.nih.gov/",B179), B179)</f>
        <v>7759696</v>
      </c>
      <c r="D179" s="10" t="s">
        <v>1506</v>
      </c>
      <c r="E179" s="8" t="s">
        <v>1172</v>
      </c>
      <c r="F179" s="8" t="str">
        <f>IF(COUNTIF('Healthy (TIAB)'!A1502:A2396, B179) &gt; 0, "Yes", "No")</f>
        <v>No</v>
      </c>
    </row>
    <row r="180" spans="1:6" ht="48" x14ac:dyDescent="0.2">
      <c r="A180" s="8">
        <v>1995</v>
      </c>
      <c r="B180" s="8">
        <v>7891046</v>
      </c>
      <c r="C180" s="9">
        <f>HYPERLINK(_xlfn.CONCAT("https://pubmed.ncbi.nlm.nih.gov/",B180), B180)</f>
        <v>7891046</v>
      </c>
      <c r="D180" s="10" t="s">
        <v>1671</v>
      </c>
      <c r="E180" s="8" t="s">
        <v>845</v>
      </c>
      <c r="F180" s="8" t="str">
        <f>IF(COUNTIF('Healthy (TIAB)'!A1583:A2477, B180) &gt; 0, "Yes", "No")</f>
        <v>No</v>
      </c>
    </row>
    <row r="181" spans="1:6" ht="32" x14ac:dyDescent="0.2">
      <c r="A181" s="8">
        <v>1995</v>
      </c>
      <c r="B181" s="8">
        <v>7775859</v>
      </c>
      <c r="C181" s="9">
        <f>HYPERLINK(_xlfn.CONCAT("https://pubmed.ncbi.nlm.nih.gov/",B181), B181)</f>
        <v>7775859</v>
      </c>
      <c r="D181" s="10" t="s">
        <v>1510</v>
      </c>
      <c r="E181" s="8" t="s">
        <v>887</v>
      </c>
      <c r="F181" s="8" t="str">
        <f>IF(COUNTIF('Healthy (TIAB)'!A1611:A2505, B181) &gt; 0, "Yes", "No")</f>
        <v>No</v>
      </c>
    </row>
    <row r="182" spans="1:6" ht="32" x14ac:dyDescent="0.2">
      <c r="A182" s="8">
        <v>1995</v>
      </c>
      <c r="B182" s="8">
        <v>7782902</v>
      </c>
      <c r="C182" s="9">
        <f>HYPERLINK(_xlfn.CONCAT("https://pubmed.ncbi.nlm.nih.gov/",B182), B182)</f>
        <v>7782902</v>
      </c>
      <c r="D182" s="10" t="s">
        <v>1511</v>
      </c>
      <c r="E182" s="8" t="s">
        <v>848</v>
      </c>
      <c r="F182" s="8" t="str">
        <f>IF(COUNTIF('Healthy (TIAB)'!A1644:A2538, B182) &gt; 0, "Yes", "No")</f>
        <v>No</v>
      </c>
    </row>
    <row r="183" spans="1:6" ht="32" x14ac:dyDescent="0.2">
      <c r="A183" s="8">
        <v>1994</v>
      </c>
      <c r="B183" s="8">
        <v>8172092</v>
      </c>
      <c r="C183" s="9">
        <f>HYPERLINK(_xlfn.CONCAT("https://pubmed.ncbi.nlm.nih.gov/",B183), B183)</f>
        <v>8172092</v>
      </c>
      <c r="D183" s="10" t="s">
        <v>1513</v>
      </c>
      <c r="E183" s="8" t="s">
        <v>845</v>
      </c>
      <c r="F183" s="8" t="str">
        <f>IF(COUNTIF('Healthy (TIAB)'!A1514:A2408, B183) &gt; 0, "Yes", "No")</f>
        <v>No</v>
      </c>
    </row>
    <row r="184" spans="1:6" ht="32" x14ac:dyDescent="0.2">
      <c r="A184" s="8">
        <v>1994</v>
      </c>
      <c r="B184" s="8">
        <v>8084465</v>
      </c>
      <c r="C184" s="9">
        <f>HYPERLINK(_xlfn.CONCAT("https://pubmed.ncbi.nlm.nih.gov/",B184), B184)</f>
        <v>8084465</v>
      </c>
      <c r="D184" s="10" t="s">
        <v>1515</v>
      </c>
      <c r="E184" s="8" t="s">
        <v>966</v>
      </c>
      <c r="F184" s="8" t="str">
        <f>IF(COUNTIF('Healthy (TIAB)'!A1606:A2500, B184) &gt; 0, "Yes", "No")</f>
        <v>No</v>
      </c>
    </row>
    <row r="185" spans="1:6" ht="32" x14ac:dyDescent="0.2">
      <c r="A185" s="8">
        <v>1993</v>
      </c>
      <c r="B185" s="8">
        <v>8495604</v>
      </c>
      <c r="C185" s="9">
        <f>HYPERLINK(_xlfn.CONCAT("https://pubmed.ncbi.nlm.nih.gov/",B185), B185)</f>
        <v>8495604</v>
      </c>
      <c r="D185" s="10" t="s">
        <v>1521</v>
      </c>
      <c r="E185" s="8" t="s">
        <v>845</v>
      </c>
      <c r="F185" s="8" t="str">
        <f>IF(COUNTIF('Healthy (TIAB)'!A1538:A2432, B185) &gt; 0, "Yes", "No")</f>
        <v>No</v>
      </c>
    </row>
    <row r="186" spans="1:6" ht="32" x14ac:dyDescent="0.2">
      <c r="A186" s="8">
        <v>1993</v>
      </c>
      <c r="B186" s="8">
        <v>8503363</v>
      </c>
      <c r="C186" s="9">
        <f>HYPERLINK(_xlfn.CONCAT("https://pubmed.ncbi.nlm.nih.gov/",B186), B186)</f>
        <v>8503363</v>
      </c>
      <c r="D186" s="10" t="s">
        <v>1522</v>
      </c>
      <c r="E186" s="8" t="s">
        <v>853</v>
      </c>
      <c r="F186" s="8" t="str">
        <f>IF(COUNTIF('Healthy (TIAB)'!A1559:A2453, B186) &gt; 0, "Yes", "No")</f>
        <v>No</v>
      </c>
    </row>
    <row r="187" spans="1:6" ht="32" x14ac:dyDescent="0.2">
      <c r="A187" s="8">
        <v>1993</v>
      </c>
      <c r="B187" s="8">
        <v>8471818</v>
      </c>
      <c r="C187" s="9">
        <f>HYPERLINK(_xlfn.CONCAT("https://pubmed.ncbi.nlm.nih.gov/",B187), B187)</f>
        <v>8471818</v>
      </c>
      <c r="D187" s="10" t="s">
        <v>1525</v>
      </c>
      <c r="E187" s="8" t="s">
        <v>893</v>
      </c>
      <c r="F187" s="8" t="str">
        <f>IF(COUNTIF('Healthy (TIAB)'!A1652:A2546, B187) &gt; 0, "Yes", "No")</f>
        <v>No</v>
      </c>
    </row>
    <row r="188" spans="1:6" ht="32" x14ac:dyDescent="0.2">
      <c r="A188" s="8">
        <v>1993</v>
      </c>
      <c r="B188" s="8">
        <v>8399634</v>
      </c>
      <c r="C188" s="9">
        <f>HYPERLINK(_xlfn.CONCAT("https://pubmed.ncbi.nlm.nih.gov/",B188), B188)</f>
        <v>8399634</v>
      </c>
      <c r="D188" s="10" t="s">
        <v>1690</v>
      </c>
      <c r="E188" s="8" t="s">
        <v>1046</v>
      </c>
      <c r="F188" s="8" t="str">
        <f>IF(COUNTIF('Healthy (TIAB)'!A1653:A2547, B188) &gt; 0, "Yes", "No")</f>
        <v>No</v>
      </c>
    </row>
    <row r="189" spans="1:6" ht="32" x14ac:dyDescent="0.2">
      <c r="A189" s="8">
        <v>1993</v>
      </c>
      <c r="B189" s="8">
        <v>8241095</v>
      </c>
      <c r="C189" s="9">
        <f>HYPERLINK(_xlfn.CONCAT("https://pubmed.ncbi.nlm.nih.gov/",B189), B189)</f>
        <v>8241095</v>
      </c>
      <c r="D189" s="10" t="s">
        <v>1526</v>
      </c>
      <c r="E189" s="8" t="s">
        <v>1236</v>
      </c>
      <c r="F189" s="8" t="str">
        <f>IF(COUNTIF('Healthy (TIAB)'!A1657:A2551, B189) &gt; 0, "Yes", "No")</f>
        <v>No</v>
      </c>
    </row>
    <row r="190" spans="1:6" ht="32" x14ac:dyDescent="0.2">
      <c r="A190" s="8">
        <v>1993</v>
      </c>
      <c r="B190" s="8">
        <v>8327853</v>
      </c>
      <c r="C190" s="9">
        <f>HYPERLINK(_xlfn.CONCAT("https://pubmed.ncbi.nlm.nih.gov/",B190), B190)</f>
        <v>8327853</v>
      </c>
      <c r="D190" s="10" t="s">
        <v>60</v>
      </c>
      <c r="E190" s="8" t="s">
        <v>899</v>
      </c>
      <c r="F190" s="8" t="str">
        <f>IF(COUNTIF('Healthy (TIAB)'!A1694:A2588, B190) &gt; 0, "Yes", "No")</f>
        <v>No</v>
      </c>
    </row>
    <row r="191" spans="1:6" ht="32" x14ac:dyDescent="0.2">
      <c r="A191" s="8">
        <v>1992</v>
      </c>
      <c r="B191" s="8">
        <v>1411254</v>
      </c>
      <c r="C191" s="9">
        <f>HYPERLINK(_xlfn.CONCAT("https://pubmed.ncbi.nlm.nih.gov/",B191), B191)</f>
        <v>1411254</v>
      </c>
      <c r="D191" s="10" t="s">
        <v>1527</v>
      </c>
      <c r="E191" s="8" t="s">
        <v>848</v>
      </c>
      <c r="F191" s="8" t="str">
        <f>IF(COUNTIF('Healthy (TIAB)'!A1481:A2375, B191) &gt; 0, "Yes", "No")</f>
        <v>No</v>
      </c>
    </row>
    <row r="192" spans="1:6" ht="32" x14ac:dyDescent="0.2">
      <c r="A192" s="8">
        <v>1992</v>
      </c>
      <c r="B192" s="8">
        <v>1477328</v>
      </c>
      <c r="C192" s="9">
        <f>HYPERLINK(_xlfn.CONCAT("https://pubmed.ncbi.nlm.nih.gov/",B192), B192)</f>
        <v>1477328</v>
      </c>
      <c r="D192" s="10" t="s">
        <v>1528</v>
      </c>
      <c r="E192" s="8" t="s">
        <v>887</v>
      </c>
      <c r="F192" s="8" t="str">
        <f>IF(COUNTIF('Healthy (TIAB)'!A1483:A2377, B192) &gt; 0, "Yes", "No")</f>
        <v>No</v>
      </c>
    </row>
    <row r="193" spans="1:6" ht="16" x14ac:dyDescent="0.2">
      <c r="A193" s="8">
        <v>1992</v>
      </c>
      <c r="B193" s="8">
        <v>1466329</v>
      </c>
      <c r="C193" s="9">
        <f>HYPERLINK(_xlfn.CONCAT("https://pubmed.ncbi.nlm.nih.gov/",B193), B193)</f>
        <v>1466329</v>
      </c>
      <c r="D193" s="10" t="s">
        <v>1531</v>
      </c>
      <c r="E193" s="8" t="s">
        <v>856</v>
      </c>
      <c r="F193" s="8" t="str">
        <f>IF(COUNTIF('Healthy (TIAB)'!A1509:A2403, B193) &gt; 0, "Yes", "No")</f>
        <v>No</v>
      </c>
    </row>
    <row r="194" spans="1:6" ht="32" x14ac:dyDescent="0.2">
      <c r="A194" s="8">
        <v>1992</v>
      </c>
      <c r="B194" s="8">
        <v>1390601</v>
      </c>
      <c r="C194" s="9">
        <f>HYPERLINK(_xlfn.CONCAT("https://pubmed.ncbi.nlm.nih.gov/",B194), B194)</f>
        <v>1390601</v>
      </c>
      <c r="D194" s="10" t="s">
        <v>59</v>
      </c>
      <c r="E194" s="8" t="s">
        <v>1467</v>
      </c>
      <c r="F194" s="8" t="str">
        <f>IF(COUNTIF('Healthy (TIAB)'!A1515:A2409, B194) &gt; 0, "Yes", "No")</f>
        <v>No</v>
      </c>
    </row>
    <row r="195" spans="1:6" ht="32" x14ac:dyDescent="0.2">
      <c r="A195" s="8">
        <v>1992</v>
      </c>
      <c r="B195" s="8">
        <v>1406295</v>
      </c>
      <c r="C195" s="9">
        <f>HYPERLINK(_xlfn.CONCAT("https://pubmed.ncbi.nlm.nih.gov/",B195), B195)</f>
        <v>1406295</v>
      </c>
      <c r="D195" s="10" t="s">
        <v>1532</v>
      </c>
      <c r="E195" s="8" t="s">
        <v>893</v>
      </c>
      <c r="F195" s="8" t="str">
        <f>IF(COUNTIF('Healthy (TIAB)'!A1531:A2425, B195) &gt; 0, "Yes", "No")</f>
        <v>No</v>
      </c>
    </row>
    <row r="196" spans="1:6" ht="32" x14ac:dyDescent="0.2">
      <c r="A196" s="8">
        <v>1992</v>
      </c>
      <c r="B196" s="8">
        <v>1459169</v>
      </c>
      <c r="C196" s="9">
        <f>HYPERLINK(_xlfn.CONCAT("https://pubmed.ncbi.nlm.nih.gov/",B196), B196)</f>
        <v>1459169</v>
      </c>
      <c r="D196" s="10" t="s">
        <v>214</v>
      </c>
      <c r="E196" s="8" t="s">
        <v>851</v>
      </c>
      <c r="F196" s="8" t="str">
        <f>IF(COUNTIF('Healthy (TIAB)'!A1532:A2426, B196) &gt; 0, "Yes", "No")</f>
        <v>No</v>
      </c>
    </row>
    <row r="197" spans="1:6" ht="32" x14ac:dyDescent="0.2">
      <c r="A197" s="8">
        <v>1992</v>
      </c>
      <c r="B197" s="8">
        <v>1636624</v>
      </c>
      <c r="C197" s="9">
        <f>HYPERLINK(_xlfn.CONCAT("https://pubmed.ncbi.nlm.nih.gov/",B197), B197)</f>
        <v>1636624</v>
      </c>
      <c r="D197" s="10" t="s">
        <v>1533</v>
      </c>
      <c r="E197" s="8" t="s">
        <v>851</v>
      </c>
      <c r="F197" s="8" t="str">
        <f>IF(COUNTIF('Healthy (TIAB)'!A1533:A2427, B197) &gt; 0, "Yes", "No")</f>
        <v>No</v>
      </c>
    </row>
    <row r="198" spans="1:6" ht="32" x14ac:dyDescent="0.2">
      <c r="A198" s="8">
        <v>1992</v>
      </c>
      <c r="B198" s="8">
        <v>1492755</v>
      </c>
      <c r="C198" s="9">
        <f>HYPERLINK(_xlfn.CONCAT("https://pubmed.ncbi.nlm.nih.gov/",B198), B198)</f>
        <v>1492755</v>
      </c>
      <c r="D198" s="10" t="s">
        <v>1689</v>
      </c>
      <c r="E198" s="8" t="s">
        <v>850</v>
      </c>
      <c r="F198" s="8" t="str">
        <f>IF(COUNTIF('Healthy (TIAB)'!A1647:A2541, B198) &gt; 0, "Yes", "No")</f>
        <v>No</v>
      </c>
    </row>
    <row r="199" spans="1:6" ht="32" x14ac:dyDescent="0.2">
      <c r="A199" s="8">
        <v>1992</v>
      </c>
      <c r="B199" s="8">
        <v>1319109</v>
      </c>
      <c r="C199" s="9">
        <f>HYPERLINK(_xlfn.CONCAT("https://pubmed.ncbi.nlm.nih.gov/",B199), B199)</f>
        <v>1319109</v>
      </c>
      <c r="D199" s="10" t="s">
        <v>1535</v>
      </c>
      <c r="E199" s="8" t="s">
        <v>887</v>
      </c>
      <c r="F199" s="8" t="str">
        <f>IF(COUNTIF('Healthy (TIAB)'!A1655:A2549, B199) &gt; 0, "Yes", "No")</f>
        <v>No</v>
      </c>
    </row>
    <row r="200" spans="1:6" ht="32" x14ac:dyDescent="0.2">
      <c r="A200" s="8">
        <v>1991</v>
      </c>
      <c r="B200" s="8">
        <v>1826986</v>
      </c>
      <c r="C200" s="9">
        <f>HYPERLINK(_xlfn.CONCAT("https://pubmed.ncbi.nlm.nih.gov/",B200), B200)</f>
        <v>1826986</v>
      </c>
      <c r="D200" s="10" t="s">
        <v>1538</v>
      </c>
      <c r="E200" s="8" t="s">
        <v>1242</v>
      </c>
      <c r="F200" s="8" t="str">
        <f>IF(COUNTIF('Healthy (TIAB)'!A1474:A2368, B200) &gt; 0, "Yes", "No")</f>
        <v>No</v>
      </c>
    </row>
    <row r="201" spans="1:6" ht="16" x14ac:dyDescent="0.2">
      <c r="A201" s="8">
        <v>1991</v>
      </c>
      <c r="B201" s="8">
        <v>1831755</v>
      </c>
      <c r="C201" s="9">
        <f>HYPERLINK(_xlfn.CONCAT("https://pubmed.ncbi.nlm.nih.gov/",B201), B201)</f>
        <v>1831755</v>
      </c>
      <c r="D201" s="10" t="s">
        <v>1542</v>
      </c>
      <c r="E201" s="8" t="s">
        <v>899</v>
      </c>
      <c r="F201" s="8" t="str">
        <f>IF(COUNTIF('Healthy (TIAB)'!A1511:A2405, B201) &gt; 0, "Yes", "No")</f>
        <v>No</v>
      </c>
    </row>
    <row r="202" spans="1:6" ht="32" x14ac:dyDescent="0.2">
      <c r="A202" s="8">
        <v>1991</v>
      </c>
      <c r="B202" s="8">
        <v>1828336</v>
      </c>
      <c r="C202" s="9">
        <f>HYPERLINK(_xlfn.CONCAT("https://pubmed.ncbi.nlm.nih.gov/",B202), B202)</f>
        <v>1828336</v>
      </c>
      <c r="D202" s="10" t="s">
        <v>1544</v>
      </c>
      <c r="E202" s="8" t="s">
        <v>845</v>
      </c>
      <c r="F202" s="8" t="str">
        <f>IF(COUNTIF('Healthy (TIAB)'!A1571:A2465, B202) &gt; 0, "Yes", "No")</f>
        <v>No</v>
      </c>
    </row>
    <row r="203" spans="1:6" ht="48" x14ac:dyDescent="0.2">
      <c r="A203" s="8">
        <v>1991</v>
      </c>
      <c r="B203" s="8">
        <v>1987991</v>
      </c>
      <c r="C203" s="9">
        <f>HYPERLINK(_xlfn.CONCAT("https://pubmed.ncbi.nlm.nih.gov/",B203), B203)</f>
        <v>1987991</v>
      </c>
      <c r="D203" s="10" t="s">
        <v>205</v>
      </c>
      <c r="E203" s="8" t="s">
        <v>1297</v>
      </c>
      <c r="F203" s="8" t="str">
        <f>IF(COUNTIF('Healthy (TIAB)'!A1649:A2543, B203) &gt; 0, "Yes", "No")</f>
        <v>No</v>
      </c>
    </row>
    <row r="204" spans="1:6" ht="32" x14ac:dyDescent="0.2">
      <c r="A204" s="8">
        <v>1990</v>
      </c>
      <c r="B204" s="8">
        <v>2280233</v>
      </c>
      <c r="C204" s="9">
        <f>HYPERLINK(_xlfn.CONCAT("https://pubmed.ncbi.nlm.nih.gov/",B204), B204)</f>
        <v>2280233</v>
      </c>
      <c r="D204" s="10" t="s">
        <v>1640</v>
      </c>
      <c r="E204" s="8" t="s">
        <v>845</v>
      </c>
      <c r="F204" s="8" t="str">
        <f>IF(COUNTIF('Healthy (TIAB)'!A1500:A2394, B204) &gt; 0, "Yes", "No")</f>
        <v>No</v>
      </c>
    </row>
    <row r="205" spans="1:6" ht="32" x14ac:dyDescent="0.2">
      <c r="A205" s="8">
        <v>1990</v>
      </c>
      <c r="B205" s="8">
        <v>2137696</v>
      </c>
      <c r="C205" s="9">
        <f>HYPERLINK(_xlfn.CONCAT("https://pubmed.ncbi.nlm.nih.gov/",B205), B205)</f>
        <v>2137696</v>
      </c>
      <c r="D205" s="10" t="s">
        <v>1550</v>
      </c>
      <c r="E205" s="8" t="s">
        <v>851</v>
      </c>
      <c r="F205" s="8" t="str">
        <f>IF(COUNTIF('Healthy (TIAB)'!A1503:A2397, B205) &gt; 0, "Yes", "No")</f>
        <v>No</v>
      </c>
    </row>
    <row r="206" spans="1:6" ht="16" x14ac:dyDescent="0.2">
      <c r="A206" s="8">
        <v>1990</v>
      </c>
      <c r="B206" s="8">
        <v>2282101</v>
      </c>
      <c r="C206" s="9">
        <f>HYPERLINK(_xlfn.CONCAT("https://pubmed.ncbi.nlm.nih.gov/",B206), B206)</f>
        <v>2282101</v>
      </c>
      <c r="D206" s="10" t="s">
        <v>1646</v>
      </c>
      <c r="E206" s="8" t="s">
        <v>1002</v>
      </c>
      <c r="F206" s="8" t="str">
        <f>IF(COUNTIF('Healthy (TIAB)'!A1506:A2400, B206) &gt; 0, "Yes", "No")</f>
        <v>No</v>
      </c>
    </row>
    <row r="207" spans="1:6" ht="32" x14ac:dyDescent="0.2">
      <c r="A207" s="8">
        <v>1990</v>
      </c>
      <c r="B207" s="8">
        <v>2375788</v>
      </c>
      <c r="C207" s="9">
        <f>HYPERLINK(_xlfn.CONCAT("https://pubmed.ncbi.nlm.nih.gov/",B207), B207)</f>
        <v>2375788</v>
      </c>
      <c r="D207" s="10" t="s">
        <v>1552</v>
      </c>
      <c r="E207" s="8" t="s">
        <v>899</v>
      </c>
      <c r="F207" s="8" t="str">
        <f>IF(COUNTIF('Healthy (TIAB)'!A1507:A2401, B207) &gt; 0, "Yes", "No")</f>
        <v>No</v>
      </c>
    </row>
    <row r="208" spans="1:6" ht="16" x14ac:dyDescent="0.2">
      <c r="A208" s="8">
        <v>1990</v>
      </c>
      <c r="B208" s="8">
        <v>2201495</v>
      </c>
      <c r="C208" s="9">
        <f>HYPERLINK(_xlfn.CONCAT("https://pubmed.ncbi.nlm.nih.gov/",B208), B208)</f>
        <v>2201495</v>
      </c>
      <c r="D208" s="10" t="s">
        <v>1555</v>
      </c>
      <c r="E208" s="8" t="s">
        <v>1434</v>
      </c>
      <c r="F208" s="8" t="str">
        <f>IF(COUNTIF('Healthy (TIAB)'!A1534:A2428, B208) &gt; 0, "Yes", "No")</f>
        <v>No</v>
      </c>
    </row>
    <row r="209" spans="1:6" ht="32" x14ac:dyDescent="0.2">
      <c r="A209" s="8">
        <v>1990</v>
      </c>
      <c r="B209" s="8">
        <v>2297349</v>
      </c>
      <c r="C209" s="9">
        <f>HYPERLINK(_xlfn.CONCAT("https://pubmed.ncbi.nlm.nih.gov/",B209), B209)</f>
        <v>2297349</v>
      </c>
      <c r="D209" s="10" t="s">
        <v>1561</v>
      </c>
      <c r="E209" s="8" t="s">
        <v>887</v>
      </c>
      <c r="F209" s="8" t="str">
        <f>IF(COUNTIF('Healthy (TIAB)'!A1586:A2480, B209) &gt; 0, "Yes", "No")</f>
        <v>No</v>
      </c>
    </row>
    <row r="210" spans="1:6" ht="32" x14ac:dyDescent="0.2">
      <c r="A210" s="8">
        <v>1990</v>
      </c>
      <c r="B210" s="8">
        <v>2318345</v>
      </c>
      <c r="C210" s="9">
        <f>HYPERLINK(_xlfn.CONCAT("https://pubmed.ncbi.nlm.nih.gov/",B210), B210)</f>
        <v>2318345</v>
      </c>
      <c r="D210" s="10" t="s">
        <v>1677</v>
      </c>
      <c r="E210" s="8" t="s">
        <v>856</v>
      </c>
      <c r="F210" s="8" t="str">
        <f>IF(COUNTIF('Healthy (TIAB)'!A1608:A2502, B210) &gt; 0, "Yes", "No")</f>
        <v>No</v>
      </c>
    </row>
    <row r="211" spans="1:6" ht="32" x14ac:dyDescent="0.2">
      <c r="A211" s="8">
        <v>1990</v>
      </c>
      <c r="B211" s="8">
        <v>2285385</v>
      </c>
      <c r="C211" s="9">
        <f>HYPERLINK(_xlfn.CONCAT("https://pubmed.ncbi.nlm.nih.gov/",B211), B211)</f>
        <v>2285385</v>
      </c>
      <c r="D211" s="10" t="s">
        <v>1563</v>
      </c>
      <c r="E211" s="8" t="s">
        <v>850</v>
      </c>
      <c r="F211" s="8" t="str">
        <f>IF(COUNTIF('Healthy (TIAB)'!A1654:A2548, B211) &gt; 0, "Yes", "No")</f>
        <v>No</v>
      </c>
    </row>
    <row r="212" spans="1:6" ht="32" x14ac:dyDescent="0.2">
      <c r="A212" s="8">
        <v>1989</v>
      </c>
      <c r="B212" s="8">
        <v>2691812</v>
      </c>
      <c r="C212" s="9">
        <f>HYPERLINK(_xlfn.CONCAT("https://pubmed.ncbi.nlm.nih.gov/",B212), B212)</f>
        <v>2691812</v>
      </c>
      <c r="D212" s="10" t="s">
        <v>1566</v>
      </c>
      <c r="E212" s="8" t="s">
        <v>845</v>
      </c>
      <c r="F212" s="8" t="str">
        <f>IF(COUNTIF('Healthy (TIAB)'!A1476:A2370, B212) &gt; 0, "Yes", "No")</f>
        <v>No</v>
      </c>
    </row>
    <row r="213" spans="1:6" ht="32" x14ac:dyDescent="0.2">
      <c r="A213" s="8">
        <v>1989</v>
      </c>
      <c r="B213" s="8">
        <v>2685599</v>
      </c>
      <c r="C213" s="9">
        <f>HYPERLINK(_xlfn.CONCAT("https://pubmed.ncbi.nlm.nih.gov/",B213), B213)</f>
        <v>2685599</v>
      </c>
      <c r="D213" s="10" t="s">
        <v>1571</v>
      </c>
      <c r="E213" s="8" t="s">
        <v>851</v>
      </c>
      <c r="F213" s="8" t="str">
        <f>IF(COUNTIF('Healthy (TIAB)'!A1527:A2421, B213) &gt; 0, "Yes", "No")</f>
        <v>No</v>
      </c>
    </row>
    <row r="214" spans="1:6" ht="48" x14ac:dyDescent="0.2">
      <c r="A214" s="8">
        <v>1989</v>
      </c>
      <c r="B214" s="8">
        <v>2694923</v>
      </c>
      <c r="C214" s="9">
        <f>HYPERLINK(_xlfn.CONCAT("https://pubmed.ncbi.nlm.nih.gov/",B214), B214)</f>
        <v>2694923</v>
      </c>
      <c r="D214" s="10" t="s">
        <v>410</v>
      </c>
      <c r="E214" s="8" t="s">
        <v>862</v>
      </c>
      <c r="F214" s="8" t="str">
        <f>IF(COUNTIF('Healthy (TIAB)'!A1540:A2434, B214) &gt; 0, "Yes", "No")</f>
        <v>No</v>
      </c>
    </row>
    <row r="215" spans="1:6" ht="32" x14ac:dyDescent="0.2">
      <c r="A215" s="8">
        <v>1989</v>
      </c>
      <c r="B215" s="8">
        <v>2541665</v>
      </c>
      <c r="C215" s="9">
        <f>HYPERLINK(_xlfn.CONCAT("https://pubmed.ncbi.nlm.nih.gov/",B215), B215)</f>
        <v>2541665</v>
      </c>
      <c r="D215" s="10" t="s">
        <v>1573</v>
      </c>
      <c r="E215" s="8" t="s">
        <v>887</v>
      </c>
      <c r="F215" s="8" t="str">
        <f>IF(COUNTIF('Healthy (TIAB)'!A1553:A2447, B215) &gt; 0, "Yes", "No")</f>
        <v>No</v>
      </c>
    </row>
    <row r="216" spans="1:6" ht="32" x14ac:dyDescent="0.2">
      <c r="A216" s="8">
        <v>1989</v>
      </c>
      <c r="B216" s="8">
        <v>2497720</v>
      </c>
      <c r="C216" s="9">
        <f>HYPERLINK(_xlfn.CONCAT("https://pubmed.ncbi.nlm.nih.gov/",B216), B216)</f>
        <v>2497720</v>
      </c>
      <c r="D216" s="10" t="s">
        <v>1574</v>
      </c>
      <c r="E216" s="8" t="s">
        <v>893</v>
      </c>
      <c r="F216" s="8" t="str">
        <f>IF(COUNTIF('Healthy (TIAB)'!A1591:A2485, B216) &gt; 0, "Yes", "No")</f>
        <v>No</v>
      </c>
    </row>
    <row r="217" spans="1:6" ht="32" x14ac:dyDescent="0.2">
      <c r="A217" s="8">
        <v>1989</v>
      </c>
      <c r="B217" s="8">
        <v>2620780</v>
      </c>
      <c r="C217" s="9">
        <f>HYPERLINK(_xlfn.CONCAT("https://pubmed.ncbi.nlm.nih.gov/",B217), B217)</f>
        <v>2620780</v>
      </c>
      <c r="D217" s="10" t="s">
        <v>1575</v>
      </c>
      <c r="E217" s="8" t="s">
        <v>1025</v>
      </c>
      <c r="F217" s="8" t="str">
        <f>IF(COUNTIF('Healthy (TIAB)'!A1609:A2503, B217) &gt; 0, "Yes", "No")</f>
        <v>No</v>
      </c>
    </row>
    <row r="218" spans="1:6" ht="16" x14ac:dyDescent="0.2">
      <c r="A218" s="8">
        <v>1989</v>
      </c>
      <c r="B218" s="8">
        <v>2492785</v>
      </c>
      <c r="C218" s="9">
        <f>HYPERLINK(_xlfn.CONCAT("https://pubmed.ncbi.nlm.nih.gov/",B218), B218)</f>
        <v>2492785</v>
      </c>
      <c r="D218" s="10" t="s">
        <v>1576</v>
      </c>
      <c r="E218" s="8" t="s">
        <v>1016</v>
      </c>
      <c r="F218" s="8" t="str">
        <f>IF(COUNTIF('Healthy (TIAB)'!A1628:A2522, B218) &gt; 0, "Yes", "No")</f>
        <v>No</v>
      </c>
    </row>
    <row r="219" spans="1:6" ht="48" x14ac:dyDescent="0.2">
      <c r="A219" s="8">
        <v>1989</v>
      </c>
      <c r="B219" s="8">
        <v>2683921</v>
      </c>
      <c r="C219" s="9">
        <f>HYPERLINK(_xlfn.CONCAT("https://pubmed.ncbi.nlm.nih.gov/",B219), B219)</f>
        <v>2683921</v>
      </c>
      <c r="D219" s="10" t="s">
        <v>1577</v>
      </c>
      <c r="E219" s="8" t="s">
        <v>1136</v>
      </c>
      <c r="F219" s="8" t="str">
        <f>IF(COUNTIF('Healthy (TIAB)'!A1645:A2539, B219) &gt; 0, "Yes", "No")</f>
        <v>No</v>
      </c>
    </row>
    <row r="220" spans="1:6" ht="32" x14ac:dyDescent="0.2">
      <c r="A220" s="8">
        <v>1988</v>
      </c>
      <c r="B220" s="8">
        <v>3200117</v>
      </c>
      <c r="C220" s="9">
        <f>HYPERLINK(_xlfn.CONCAT("https://pubmed.ncbi.nlm.nih.gov/",B220), B220)</f>
        <v>3200117</v>
      </c>
      <c r="D220" s="10" t="s">
        <v>35</v>
      </c>
      <c r="E220" s="8" t="s">
        <v>1302</v>
      </c>
      <c r="F220" s="8" t="str">
        <f>IF(COUNTIF('Healthy (TIAB)'!A1513:A2407, B220) &gt; 0, "Yes", "No")</f>
        <v>No</v>
      </c>
    </row>
    <row r="221" spans="1:6" ht="32" x14ac:dyDescent="0.2">
      <c r="A221" s="8">
        <v>1988</v>
      </c>
      <c r="B221" s="8">
        <v>3379125</v>
      </c>
      <c r="C221" s="9">
        <f>HYPERLINK(_xlfn.CONCAT("https://pubmed.ncbi.nlm.nih.gov/",B221), B221)</f>
        <v>3379125</v>
      </c>
      <c r="D221" s="10" t="s">
        <v>1585</v>
      </c>
      <c r="E221" s="8" t="s">
        <v>851</v>
      </c>
      <c r="F221" s="8" t="str">
        <f>IF(COUNTIF('Healthy (TIAB)'!A1535:A2429, B221) &gt; 0, "Yes", "No")</f>
        <v>No</v>
      </c>
    </row>
    <row r="222" spans="1:6" ht="16" x14ac:dyDescent="0.2">
      <c r="A222" s="8">
        <v>1988</v>
      </c>
      <c r="B222" s="8">
        <v>3181646</v>
      </c>
      <c r="C222" s="9">
        <f>HYPERLINK(_xlfn.CONCAT("https://pubmed.ncbi.nlm.nih.gov/",B222), B222)</f>
        <v>3181646</v>
      </c>
      <c r="D222" s="10" t="s">
        <v>1586</v>
      </c>
      <c r="E222" s="8" t="s">
        <v>1002</v>
      </c>
      <c r="F222" s="8" t="str">
        <f>IF(COUNTIF('Healthy (TIAB)'!A1541:A2435, B222) &gt; 0, "Yes", "No")</f>
        <v>No</v>
      </c>
    </row>
    <row r="223" spans="1:6" ht="16" x14ac:dyDescent="0.2">
      <c r="A223" s="8">
        <v>1988</v>
      </c>
      <c r="B223" s="8">
        <v>3421209</v>
      </c>
      <c r="C223" s="9">
        <f>HYPERLINK(_xlfn.CONCAT("https://pubmed.ncbi.nlm.nih.gov/",B223), B223)</f>
        <v>3421209</v>
      </c>
      <c r="D223" s="10" t="s">
        <v>1587</v>
      </c>
      <c r="E223" s="8" t="s">
        <v>1236</v>
      </c>
      <c r="F223" s="8" t="str">
        <f>IF(COUNTIF('Healthy (TIAB)'!A1605:A2499, B223) &gt; 0, "Yes", "No")</f>
        <v>No</v>
      </c>
    </row>
    <row r="224" spans="1:6" ht="32" x14ac:dyDescent="0.2">
      <c r="A224" s="8">
        <v>1988</v>
      </c>
      <c r="B224" s="8">
        <v>3166357</v>
      </c>
      <c r="C224" s="9">
        <f>HYPERLINK(_xlfn.CONCAT("https://pubmed.ncbi.nlm.nih.gov/",B224), B224)</f>
        <v>3166357</v>
      </c>
      <c r="D224" s="10" t="s">
        <v>1589</v>
      </c>
      <c r="E224" s="8" t="s">
        <v>887</v>
      </c>
      <c r="F224" s="8" t="str">
        <f>IF(COUNTIF('Healthy (TIAB)'!A1646:A2540, B224) &gt; 0, "Yes", "No")</f>
        <v>No</v>
      </c>
    </row>
    <row r="225" spans="1:6" ht="32" x14ac:dyDescent="0.2">
      <c r="A225" s="8">
        <v>1985</v>
      </c>
      <c r="B225" s="8">
        <v>3990714</v>
      </c>
      <c r="C225" s="9">
        <f>HYPERLINK(_xlfn.CONCAT("https://pubmed.ncbi.nlm.nih.gov/",B225), B225)</f>
        <v>3990714</v>
      </c>
      <c r="D225" s="10" t="s">
        <v>1599</v>
      </c>
      <c r="E225" s="8" t="s">
        <v>845</v>
      </c>
      <c r="F225" s="8" t="str">
        <f>IF(COUNTIF('Healthy (TIAB)'!A1667:A2561, B225) &gt; 0, "Yes", "No")</f>
        <v>No</v>
      </c>
    </row>
    <row r="226" spans="1:6" ht="32" x14ac:dyDescent="0.2">
      <c r="A226" s="8">
        <v>1984</v>
      </c>
      <c r="B226" s="8">
        <v>6712540</v>
      </c>
      <c r="C226" s="9">
        <f>HYPERLINK(_xlfn.CONCAT("https://pubmed.ncbi.nlm.nih.gov/",B226), B226)</f>
        <v>6712540</v>
      </c>
      <c r="D226" s="10" t="s">
        <v>24</v>
      </c>
      <c r="E226" s="8" t="s">
        <v>845</v>
      </c>
      <c r="F226" s="8" t="str">
        <f>IF(COUNTIF('Healthy (TIAB)'!A1595:A2489, B226) &gt; 0, "Yes", "No")</f>
        <v>No</v>
      </c>
    </row>
  </sheetData>
  <sortState xmlns:xlrd2="http://schemas.microsoft.com/office/spreadsheetml/2017/richdata2" ref="A2:F226">
    <sortCondition descending="1" ref="A2:A226"/>
  </sortState>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C6F92F-3E01-AC4F-AAD4-9DAD2101D251}">
  <dimension ref="A1:F39"/>
  <sheetViews>
    <sheetView workbookViewId="0">
      <selection activeCell="H13" sqref="H13"/>
    </sheetView>
  </sheetViews>
  <sheetFormatPr baseColWidth="10" defaultRowHeight="15" x14ac:dyDescent="0.2"/>
  <cols>
    <col min="1" max="3" width="10.83203125" style="8"/>
    <col min="4" max="4" width="65" style="8" customWidth="1"/>
    <col min="5" max="16384" width="10.83203125" style="8"/>
  </cols>
  <sheetData>
    <row r="1" spans="1:6" ht="16" x14ac:dyDescent="0.2">
      <c r="A1" s="11" t="s">
        <v>1601</v>
      </c>
      <c r="B1" s="11" t="s">
        <v>0</v>
      </c>
      <c r="C1" s="11" t="s">
        <v>1602</v>
      </c>
      <c r="D1" s="12" t="s">
        <v>1603</v>
      </c>
      <c r="E1" s="11" t="s">
        <v>1604</v>
      </c>
      <c r="F1" s="11" t="s">
        <v>1605</v>
      </c>
    </row>
    <row r="2" spans="1:6" ht="32" x14ac:dyDescent="0.2">
      <c r="A2" s="8">
        <v>2022</v>
      </c>
      <c r="B2" s="8">
        <v>35261279</v>
      </c>
      <c r="C2" s="9">
        <f>HYPERLINK(_xlfn.CONCAT("https://pubmed.ncbi.nlm.nih.gov/",B2), B2)</f>
        <v>35261279</v>
      </c>
      <c r="D2" s="10" t="s">
        <v>1894</v>
      </c>
      <c r="E2" s="8" t="s">
        <v>977</v>
      </c>
      <c r="F2" s="8" t="str">
        <f>IF(COUNTIF('Healthy (TIAB)'!A1505:A2399, B2) &gt; 0, "Yes", "No")</f>
        <v>No</v>
      </c>
    </row>
    <row r="3" spans="1:6" ht="32" x14ac:dyDescent="0.2">
      <c r="A3" s="8">
        <v>2022</v>
      </c>
      <c r="B3" s="8">
        <v>35483753</v>
      </c>
      <c r="C3" s="9">
        <f>HYPERLINK(_xlfn.CONCAT("https://pubmed.ncbi.nlm.nih.gov/",B3), B3)</f>
        <v>35483753</v>
      </c>
      <c r="D3" s="10" t="s">
        <v>1736</v>
      </c>
      <c r="E3" s="8" t="s">
        <v>977</v>
      </c>
      <c r="F3" s="8" t="str">
        <f>IF(COUNTIF('Healthy (TIAB)'!A1506:A2400, B3) &gt; 0, "Yes", "No")</f>
        <v>No</v>
      </c>
    </row>
    <row r="4" spans="1:6" ht="32" x14ac:dyDescent="0.2">
      <c r="A4" s="8">
        <v>2022</v>
      </c>
      <c r="B4" s="8">
        <v>35377160</v>
      </c>
      <c r="C4" s="9">
        <f>HYPERLINK(_xlfn.CONCAT("https://pubmed.ncbi.nlm.nih.gov/",B4), B4)</f>
        <v>35377160</v>
      </c>
      <c r="D4" s="10" t="s">
        <v>1857</v>
      </c>
      <c r="E4" s="8" t="s">
        <v>1870</v>
      </c>
      <c r="F4" s="8" t="str">
        <f>IF(COUNTIF('Healthy (TIAB)'!A1507:A2401, B4) &gt; 0, "Yes", "No")</f>
        <v>No</v>
      </c>
    </row>
    <row r="5" spans="1:6" ht="32" x14ac:dyDescent="0.2">
      <c r="A5" s="8">
        <v>2021</v>
      </c>
      <c r="B5" s="8">
        <v>33191772</v>
      </c>
      <c r="C5" s="9">
        <f>HYPERLINK(_xlfn.CONCAT("https://pubmed.ncbi.nlm.nih.gov/",B5), B5)</f>
        <v>33191772</v>
      </c>
      <c r="D5" s="10" t="s">
        <v>872</v>
      </c>
      <c r="E5" s="8" t="s">
        <v>873</v>
      </c>
      <c r="F5" s="8" t="str">
        <f>IF(COUNTIF('Healthy (TIAB)'!A1475:A2369, B5) &gt; 0, "Yes", "No")</f>
        <v>No</v>
      </c>
    </row>
    <row r="6" spans="1:6" ht="32" x14ac:dyDescent="0.2">
      <c r="A6" s="8">
        <v>2021</v>
      </c>
      <c r="B6" s="8">
        <v>34620410</v>
      </c>
      <c r="C6" s="9">
        <f>HYPERLINK(_xlfn.CONCAT("https://pubmed.ncbi.nlm.nih.gov/",B6), B6)</f>
        <v>34620410</v>
      </c>
      <c r="D6" s="10" t="s">
        <v>1892</v>
      </c>
      <c r="E6" s="8" t="s">
        <v>1737</v>
      </c>
      <c r="F6" s="8" t="str">
        <f>IF(COUNTIF('Healthy (TIAB)'!A1502:A2396, B6) &gt; 0, "Yes", "No")</f>
        <v>No</v>
      </c>
    </row>
    <row r="7" spans="1:6" ht="48" x14ac:dyDescent="0.2">
      <c r="A7" s="8">
        <v>2020</v>
      </c>
      <c r="B7" s="8">
        <v>33190147</v>
      </c>
      <c r="C7" s="9">
        <f>HYPERLINK(_xlfn.CONCAT("https://pubmed.ncbi.nlm.nih.gov/",B7), B7)</f>
        <v>33190147</v>
      </c>
      <c r="D7" s="10" t="s">
        <v>931</v>
      </c>
      <c r="E7" s="8" t="s">
        <v>932</v>
      </c>
      <c r="F7" s="8" t="str">
        <f>IF(COUNTIF('Healthy (TIAB)'!A1501:A2395, B7) &gt; 0, "Yes", "No")</f>
        <v>No</v>
      </c>
    </row>
    <row r="8" spans="1:6" ht="16" x14ac:dyDescent="0.2">
      <c r="A8" s="8">
        <v>2020</v>
      </c>
      <c r="B8" s="8">
        <v>31707829</v>
      </c>
      <c r="C8" s="9">
        <f>HYPERLINK(_xlfn.CONCAT("https://pubmed.ncbi.nlm.nih.gov/",B8), B8)</f>
        <v>31707829</v>
      </c>
      <c r="D8" s="10" t="s">
        <v>1893</v>
      </c>
      <c r="E8" s="8" t="s">
        <v>1896</v>
      </c>
      <c r="F8" s="8" t="str">
        <f>IF(COUNTIF('Healthy (TIAB)'!A1504:A2398, B8) &gt; 0, "Yes", "No")</f>
        <v>No</v>
      </c>
    </row>
    <row r="9" spans="1:6" ht="16" x14ac:dyDescent="0.2">
      <c r="A9" s="8">
        <v>2019</v>
      </c>
      <c r="B9" s="8">
        <v>30898607</v>
      </c>
      <c r="C9" s="9">
        <f>HYPERLINK(_xlfn.CONCAT("https://pubmed.ncbi.nlm.nih.gov/",B9), B9)</f>
        <v>30898607</v>
      </c>
      <c r="D9" s="10" t="s">
        <v>1883</v>
      </c>
      <c r="E9" s="8" t="s">
        <v>977</v>
      </c>
      <c r="F9" s="8" t="str">
        <f>IF(COUNTIF('Healthy (TIAB)'!A1482:A2376, B9) &gt; 0, "Yes", "No")</f>
        <v>No</v>
      </c>
    </row>
    <row r="10" spans="1:6" ht="16" x14ac:dyDescent="0.2">
      <c r="A10" s="8">
        <v>2019</v>
      </c>
      <c r="B10" s="8">
        <v>30415637</v>
      </c>
      <c r="C10" s="9">
        <f>HYPERLINK(_xlfn.CONCAT("https://pubmed.ncbi.nlm.nih.gov/",B10), B10)</f>
        <v>30415637</v>
      </c>
      <c r="D10" s="10" t="s">
        <v>1884</v>
      </c>
      <c r="E10" s="8" t="s">
        <v>1737</v>
      </c>
      <c r="F10" s="8" t="str">
        <f>IF(COUNTIF('Healthy (TIAB)'!A1483:A2377, B10) &gt; 0, "Yes", "No")</f>
        <v>No</v>
      </c>
    </row>
    <row r="11" spans="1:6" ht="16" x14ac:dyDescent="0.2">
      <c r="A11" s="8">
        <v>2019</v>
      </c>
      <c r="B11" s="8">
        <v>30415628</v>
      </c>
      <c r="C11" s="9">
        <f>HYPERLINK(_xlfn.CONCAT("https://pubmed.ncbi.nlm.nih.gov/",B11), B11)</f>
        <v>30415628</v>
      </c>
      <c r="D11" s="10" t="s">
        <v>963</v>
      </c>
      <c r="E11" s="8" t="s">
        <v>964</v>
      </c>
      <c r="F11" s="8" t="str">
        <f>IF(COUNTIF('Healthy (TIAB)'!A1503:A2397, B11) &gt; 0, "Yes", "No")</f>
        <v>No</v>
      </c>
    </row>
    <row r="12" spans="1:6" ht="16" x14ac:dyDescent="0.2">
      <c r="A12" s="8">
        <v>2018</v>
      </c>
      <c r="B12" s="8">
        <v>30146932</v>
      </c>
      <c r="C12" s="9">
        <f>HYPERLINK(_xlfn.CONCAT("https://pubmed.ncbi.nlm.nih.gov/",B12), B12)</f>
        <v>30146932</v>
      </c>
      <c r="D12" s="10" t="s">
        <v>1879</v>
      </c>
      <c r="E12" s="8" t="s">
        <v>1895</v>
      </c>
      <c r="F12" s="8" t="str">
        <f>IF(COUNTIF('Healthy (TIAB)'!A1476:A2370, B12) &gt; 0, "Yes", "No")</f>
        <v>No</v>
      </c>
    </row>
    <row r="13" spans="1:6" ht="48" x14ac:dyDescent="0.2">
      <c r="A13" s="8">
        <v>2018</v>
      </c>
      <c r="B13" s="8">
        <v>30276144</v>
      </c>
      <c r="C13" s="9">
        <f>HYPERLINK(_xlfn.CONCAT("https://pubmed.ncbi.nlm.nih.gov/",B13), B13)</f>
        <v>30276144</v>
      </c>
      <c r="D13" s="10" t="s">
        <v>1882</v>
      </c>
      <c r="E13" s="8" t="s">
        <v>1034</v>
      </c>
      <c r="F13" s="8" t="str">
        <f>IF(COUNTIF('Healthy (TIAB)'!A1481:A2375, B13) &gt; 0, "Yes", "No")</f>
        <v>No</v>
      </c>
    </row>
    <row r="14" spans="1:6" ht="32" x14ac:dyDescent="0.2">
      <c r="A14" s="8">
        <v>2017</v>
      </c>
      <c r="B14" s="8">
        <v>28863874</v>
      </c>
      <c r="C14" s="9">
        <f>HYPERLINK(_xlfn.CONCAT("https://pubmed.ncbi.nlm.nih.gov/",B14), B14)</f>
        <v>28863874</v>
      </c>
      <c r="D14" s="10" t="s">
        <v>1015</v>
      </c>
      <c r="E14" s="8" t="s">
        <v>1016</v>
      </c>
      <c r="F14" s="8" t="str">
        <f>IF(COUNTIF('Healthy (TIAB)'!A1472:A2366, B14) &gt; 0, "Yes", "No")</f>
        <v>No</v>
      </c>
    </row>
    <row r="15" spans="1:6" ht="32" x14ac:dyDescent="0.2">
      <c r="A15" s="8">
        <v>2016</v>
      </c>
      <c r="B15" s="8">
        <v>27121596</v>
      </c>
      <c r="C15" s="9">
        <f>HYPERLINK(_xlfn.CONCAT("https://pubmed.ncbi.nlm.nih.gov/",B15), B15)</f>
        <v>27121596</v>
      </c>
      <c r="D15" s="10" t="s">
        <v>618</v>
      </c>
      <c r="E15" s="8" t="s">
        <v>891</v>
      </c>
      <c r="F15" s="8" t="str">
        <f>IF(COUNTIF('Healthy (TIAB)'!A1478:A2372, B15) &gt; 0, "Yes", "No")</f>
        <v>No</v>
      </c>
    </row>
    <row r="16" spans="1:6" ht="48" x14ac:dyDescent="0.2">
      <c r="A16" s="8">
        <v>2014</v>
      </c>
      <c r="B16" s="8">
        <v>25305703</v>
      </c>
      <c r="C16" s="9">
        <f>HYPERLINK(_xlfn.CONCAT("https://pubmed.ncbi.nlm.nih.gov/",B16), B16)</f>
        <v>25305703</v>
      </c>
      <c r="D16" s="10" t="s">
        <v>1886</v>
      </c>
      <c r="E16" s="8" t="s">
        <v>1002</v>
      </c>
      <c r="F16" s="8" t="str">
        <f>IF(COUNTIF('Healthy (TIAB)'!A1488:A2382, B16) &gt; 0, "Yes", "No")</f>
        <v>No</v>
      </c>
    </row>
    <row r="17" spans="1:6" ht="32" x14ac:dyDescent="0.2">
      <c r="A17" s="8">
        <v>2014</v>
      </c>
      <c r="B17" s="8">
        <v>24637411</v>
      </c>
      <c r="C17" s="9">
        <f>HYPERLINK(_xlfn.CONCAT("https://pubmed.ncbi.nlm.nih.gov/",B17), B17)</f>
        <v>24637411</v>
      </c>
      <c r="D17" s="10" t="s">
        <v>1145</v>
      </c>
      <c r="E17" s="8" t="s">
        <v>926</v>
      </c>
      <c r="F17" s="8" t="str">
        <f>IF(COUNTIF('Healthy (TIAB)'!A1494:A2388, B17) &gt; 0, "Yes", "No")</f>
        <v>No</v>
      </c>
    </row>
    <row r="18" spans="1:6" ht="32" x14ac:dyDescent="0.2">
      <c r="A18" s="8">
        <v>2013</v>
      </c>
      <c r="B18" s="8">
        <v>24330904</v>
      </c>
      <c r="C18" s="9">
        <f>HYPERLINK(_xlfn.CONCAT("https://pubmed.ncbi.nlm.nih.gov/",B18), B18)</f>
        <v>24330904</v>
      </c>
      <c r="D18" s="10" t="s">
        <v>1193</v>
      </c>
      <c r="E18" s="8" t="s">
        <v>848</v>
      </c>
      <c r="F18" s="8" t="str">
        <f>IF(COUNTIF('Healthy (TIAB)'!A1474:A2368, B18) &gt; 0, "Yes", "No")</f>
        <v>No</v>
      </c>
    </row>
    <row r="19" spans="1:6" ht="48" x14ac:dyDescent="0.2">
      <c r="A19" s="8">
        <v>2013</v>
      </c>
      <c r="B19" s="8">
        <v>23265344</v>
      </c>
      <c r="C19" s="9">
        <f>HYPERLINK(_xlfn.CONCAT("https://pubmed.ncbi.nlm.nih.gov/",B19), B19)</f>
        <v>23265344</v>
      </c>
      <c r="D19" s="10" t="s">
        <v>1880</v>
      </c>
      <c r="E19" s="8" t="s">
        <v>891</v>
      </c>
      <c r="F19" s="8" t="str">
        <f>IF(COUNTIF('Healthy (TIAB)'!A1477:A2371, B19) &gt; 0, "Yes", "No")</f>
        <v>No</v>
      </c>
    </row>
    <row r="20" spans="1:6" ht="32" x14ac:dyDescent="0.2">
      <c r="A20" s="8">
        <v>2013</v>
      </c>
      <c r="B20" s="8">
        <v>24023466</v>
      </c>
      <c r="C20" s="9">
        <f>HYPERLINK(_xlfn.CONCAT("https://pubmed.ncbi.nlm.nih.gov/",B20), B20)</f>
        <v>24023466</v>
      </c>
      <c r="D20" s="10" t="s">
        <v>1889</v>
      </c>
      <c r="E20" s="8" t="s">
        <v>853</v>
      </c>
      <c r="F20" s="8" t="str">
        <f>IF(COUNTIF('Healthy (TIAB)'!A1496:A2390, B20) &gt; 0, "Yes", "No")</f>
        <v>No</v>
      </c>
    </row>
    <row r="21" spans="1:6" ht="32" x14ac:dyDescent="0.2">
      <c r="A21" s="8">
        <v>2012</v>
      </c>
      <c r="B21" s="8">
        <v>23128104</v>
      </c>
      <c r="C21" s="9">
        <f>HYPERLINK(_xlfn.CONCAT("https://pubmed.ncbi.nlm.nih.gov/",B21), B21)</f>
        <v>23128104</v>
      </c>
      <c r="D21" s="10" t="s">
        <v>1881</v>
      </c>
      <c r="E21" s="8" t="s">
        <v>1034</v>
      </c>
      <c r="F21" s="8" t="str">
        <f>IF(COUNTIF('Healthy (TIAB)'!A1479:A2373, B21) &gt; 0, "Yes", "No")</f>
        <v>No</v>
      </c>
    </row>
    <row r="22" spans="1:6" ht="16" x14ac:dyDescent="0.2">
      <c r="A22" s="8">
        <v>2012</v>
      </c>
      <c r="B22" s="8">
        <v>22686415</v>
      </c>
      <c r="C22" s="9">
        <f>HYPERLINK(_xlfn.CONCAT("https://pubmed.ncbi.nlm.nih.gov/",B22), B22)</f>
        <v>22686415</v>
      </c>
      <c r="D22" s="10" t="s">
        <v>1220</v>
      </c>
      <c r="E22" s="8" t="s">
        <v>1221</v>
      </c>
      <c r="F22" s="8" t="str">
        <f>IF(COUNTIF('Healthy (TIAB)'!A1487:A2381, B22) &gt; 0, "Yes", "No")</f>
        <v>No</v>
      </c>
    </row>
    <row r="23" spans="1:6" ht="32" x14ac:dyDescent="0.2">
      <c r="A23" s="8">
        <v>2010</v>
      </c>
      <c r="B23" s="8">
        <v>20484828</v>
      </c>
      <c r="C23" s="9">
        <f>HYPERLINK(_xlfn.CONCAT("https://pubmed.ncbi.nlm.nih.gov/",B23), B23)</f>
        <v>20484828</v>
      </c>
      <c r="D23" s="10" t="s">
        <v>1288</v>
      </c>
      <c r="E23" s="8" t="s">
        <v>1156</v>
      </c>
      <c r="F23" s="8" t="str">
        <f>IF(COUNTIF('Healthy (TIAB)'!A1480:A2374, B23) &gt; 0, "Yes", "No")</f>
        <v>No</v>
      </c>
    </row>
    <row r="24" spans="1:6" ht="32" x14ac:dyDescent="0.2">
      <c r="A24" s="8">
        <v>2010</v>
      </c>
      <c r="B24" s="8">
        <v>21115589</v>
      </c>
      <c r="C24" s="9">
        <f>HYPERLINK(_xlfn.CONCAT("https://pubmed.ncbi.nlm.nih.gov/",B24), B24)</f>
        <v>21115589</v>
      </c>
      <c r="D24" s="10" t="s">
        <v>1887</v>
      </c>
      <c r="E24" s="8" t="s">
        <v>1156</v>
      </c>
      <c r="F24" s="8" t="str">
        <f>IF(COUNTIF('Healthy (TIAB)'!A1489:A2383, B24) &gt; 0, "Yes", "No")</f>
        <v>No</v>
      </c>
    </row>
    <row r="25" spans="1:6" ht="32" x14ac:dyDescent="0.2">
      <c r="A25" s="8">
        <v>2010</v>
      </c>
      <c r="B25" s="8">
        <v>20410089</v>
      </c>
      <c r="C25" s="9">
        <f>HYPERLINK(_xlfn.CONCAT("https://pubmed.ncbi.nlm.nih.gov/",B25), B25)</f>
        <v>20410089</v>
      </c>
      <c r="D25" s="10" t="s">
        <v>553</v>
      </c>
      <c r="E25" s="8" t="s">
        <v>1294</v>
      </c>
      <c r="F25" s="8" t="str">
        <f>IF(COUNTIF('Healthy (TIAB)'!A1500:A2394, B25) &gt; 0, "Yes", "No")</f>
        <v>No</v>
      </c>
    </row>
    <row r="26" spans="1:6" ht="32" x14ac:dyDescent="0.2">
      <c r="A26" s="8">
        <v>2009</v>
      </c>
      <c r="B26" s="8">
        <v>19589110</v>
      </c>
      <c r="C26" s="9">
        <f>HYPERLINK(_xlfn.CONCAT("https://pubmed.ncbi.nlm.nih.gov/",B26), B26)</f>
        <v>19589110</v>
      </c>
      <c r="D26" s="10" t="s">
        <v>1885</v>
      </c>
      <c r="E26" s="8" t="s">
        <v>1156</v>
      </c>
      <c r="F26" s="8" t="str">
        <f>IF(COUNTIF('Healthy (TIAB)'!A1484:A2378, B26) &gt; 0, "Yes", "No")</f>
        <v>No</v>
      </c>
    </row>
    <row r="27" spans="1:6" ht="32" x14ac:dyDescent="0.2">
      <c r="A27" s="8">
        <v>2009</v>
      </c>
      <c r="B27" s="8">
        <v>19423946</v>
      </c>
      <c r="C27" s="9">
        <f>HYPERLINK(_xlfn.CONCAT("https://pubmed.ncbi.nlm.nih.gov/",B27), B27)</f>
        <v>19423946</v>
      </c>
      <c r="D27" s="10" t="s">
        <v>1318</v>
      </c>
      <c r="E27" s="8" t="s">
        <v>977</v>
      </c>
      <c r="F27" s="8" t="str">
        <f>IF(COUNTIF('Healthy (TIAB)'!A1485:A2379, B27) &gt; 0, "Yes", "No")</f>
        <v>No</v>
      </c>
    </row>
    <row r="28" spans="1:6" ht="32" x14ac:dyDescent="0.2">
      <c r="A28" s="8">
        <v>2008</v>
      </c>
      <c r="B28" s="8">
        <v>18757090</v>
      </c>
      <c r="C28" s="9">
        <f>HYPERLINK(_xlfn.CONCAT("https://pubmed.ncbi.nlm.nih.gov/",B28), B28)</f>
        <v>18757090</v>
      </c>
      <c r="D28" s="10" t="s">
        <v>1760</v>
      </c>
      <c r="E28" s="8" t="s">
        <v>1859</v>
      </c>
      <c r="F28" s="8" t="str">
        <f>IF(COUNTIF('Healthy (TIAB)'!A1486:A2380, B28) &gt; 0, "Yes", "No")</f>
        <v>No</v>
      </c>
    </row>
    <row r="29" spans="1:6" ht="48" x14ac:dyDescent="0.2">
      <c r="A29" s="8">
        <v>2007</v>
      </c>
      <c r="B29" s="8">
        <v>17398308</v>
      </c>
      <c r="C29" s="9">
        <f>HYPERLINK(_xlfn.CONCAT("https://pubmed.ncbi.nlm.nih.gov/",B29), B29)</f>
        <v>17398308</v>
      </c>
      <c r="D29" s="10" t="s">
        <v>1629</v>
      </c>
      <c r="E29" s="8" t="s">
        <v>1156</v>
      </c>
      <c r="F29" s="8" t="str">
        <f>IF(COUNTIF('Healthy (TIAB)'!A1491:A2385, B29) &gt; 0, "Yes", "No")</f>
        <v>No</v>
      </c>
    </row>
    <row r="30" spans="1:6" ht="48" x14ac:dyDescent="0.2">
      <c r="A30" s="8">
        <v>2006</v>
      </c>
      <c r="B30" s="8">
        <v>17699287</v>
      </c>
      <c r="C30" s="9">
        <f>HYPERLINK(_xlfn.CONCAT("https://pubmed.ncbi.nlm.nih.gov/",B30), B30)</f>
        <v>17699287</v>
      </c>
      <c r="D30" s="10" t="s">
        <v>1891</v>
      </c>
      <c r="E30" s="8" t="s">
        <v>1294</v>
      </c>
      <c r="F30" s="8" t="str">
        <f>IF(COUNTIF('Healthy (TIAB)'!A1499:A2393, B30) &gt; 0, "Yes", "No")</f>
        <v>No</v>
      </c>
    </row>
    <row r="31" spans="1:6" ht="48" x14ac:dyDescent="0.2">
      <c r="A31" s="8">
        <v>2005</v>
      </c>
      <c r="B31" s="8">
        <v>15956633</v>
      </c>
      <c r="C31" s="9">
        <f>HYPERLINK(_xlfn.CONCAT("https://pubmed.ncbi.nlm.nih.gov/",B31), B31)</f>
        <v>15956633</v>
      </c>
      <c r="D31" s="10" t="s">
        <v>1890</v>
      </c>
      <c r="E31" s="8" t="s">
        <v>1294</v>
      </c>
      <c r="F31" s="8" t="str">
        <f>IF(COUNTIF('Healthy (TIAB)'!A1497:A2391, B31) &gt; 0, "Yes", "No")</f>
        <v>No</v>
      </c>
    </row>
    <row r="32" spans="1:6" ht="48" x14ac:dyDescent="0.2">
      <c r="A32" s="8">
        <v>2004</v>
      </c>
      <c r="B32" s="8">
        <v>15297084</v>
      </c>
      <c r="C32" s="9">
        <f>HYPERLINK(_xlfn.CONCAT("https://pubmed.ncbi.nlm.nih.gov/",B32), B32)</f>
        <v>15297084</v>
      </c>
      <c r="D32" s="10" t="s">
        <v>1636</v>
      </c>
      <c r="E32" s="8" t="s">
        <v>1347</v>
      </c>
      <c r="F32" s="8" t="str">
        <f>IF(COUNTIF('Healthy (TIAB)'!A1508:A2402, B32) &gt; 0, "Yes", "No")</f>
        <v>No</v>
      </c>
    </row>
    <row r="33" spans="1:6" ht="32" x14ac:dyDescent="0.2">
      <c r="A33" s="8">
        <v>2002</v>
      </c>
      <c r="B33" s="8">
        <v>12075272</v>
      </c>
      <c r="C33" s="9">
        <f>HYPERLINK(_xlfn.CONCAT("https://pubmed.ncbi.nlm.nih.gov/",B33), B33)</f>
        <v>12075272</v>
      </c>
      <c r="D33" s="10" t="s">
        <v>1769</v>
      </c>
      <c r="E33" s="8" t="s">
        <v>1707</v>
      </c>
      <c r="F33" s="8" t="str">
        <f>IF(COUNTIF('Healthy (TIAB)'!A1492:A2386, B33) &gt; 0, "Yes", "No")</f>
        <v>No</v>
      </c>
    </row>
    <row r="34" spans="1:6" ht="32" x14ac:dyDescent="0.2">
      <c r="A34" s="8">
        <v>2001</v>
      </c>
      <c r="B34" s="8">
        <v>11451717</v>
      </c>
      <c r="C34" s="9">
        <f>HYPERLINK(_xlfn.CONCAT("https://pubmed.ncbi.nlm.nih.gov/",B34), B34)</f>
        <v>11451717</v>
      </c>
      <c r="D34" s="10" t="s">
        <v>1642</v>
      </c>
      <c r="E34" s="8" t="s">
        <v>873</v>
      </c>
      <c r="F34" s="8" t="str">
        <f>IF(COUNTIF('Healthy (TIAB)'!A1495:A2389, B34) &gt; 0, "Yes", "No")</f>
        <v>No</v>
      </c>
    </row>
    <row r="35" spans="1:6" ht="32" x14ac:dyDescent="0.2">
      <c r="A35" s="8">
        <v>1999</v>
      </c>
      <c r="B35" s="8">
        <v>10334433</v>
      </c>
      <c r="C35" s="9">
        <f>HYPERLINK(_xlfn.CONCAT("https://pubmed.ncbi.nlm.nih.gov/",B35), B35)</f>
        <v>10334433</v>
      </c>
      <c r="D35" s="10" t="s">
        <v>1641</v>
      </c>
      <c r="E35" s="8" t="s">
        <v>853</v>
      </c>
      <c r="F35" s="8" t="str">
        <f>IF(COUNTIF('Healthy (TIAB)'!A1509:A2403, B35) &gt; 0, "Yes", "No")</f>
        <v>No</v>
      </c>
    </row>
    <row r="36" spans="1:6" ht="32" x14ac:dyDescent="0.2">
      <c r="A36" s="8">
        <v>1998</v>
      </c>
      <c r="B36" s="8">
        <v>10205349</v>
      </c>
      <c r="C36" s="9">
        <f>HYPERLINK(_xlfn.CONCAT("https://pubmed.ncbi.nlm.nih.gov/",B36), B36)</f>
        <v>10205349</v>
      </c>
      <c r="D36" s="10" t="s">
        <v>1713</v>
      </c>
      <c r="E36" s="8" t="s">
        <v>1294</v>
      </c>
      <c r="F36" s="8" t="str">
        <f>IF(COUNTIF('Healthy (TIAB)'!A1490:A2384, B36) &gt; 0, "Yes", "No")</f>
        <v>No</v>
      </c>
    </row>
    <row r="37" spans="1:6" ht="16" x14ac:dyDescent="0.2">
      <c r="A37" s="8">
        <v>1994</v>
      </c>
      <c r="B37" s="8">
        <v>7955181</v>
      </c>
      <c r="C37" s="9">
        <f>HYPERLINK(_xlfn.CONCAT("https://pubmed.ncbi.nlm.nih.gov/",B37), B37)</f>
        <v>7955181</v>
      </c>
      <c r="D37" s="10" t="s">
        <v>1792</v>
      </c>
      <c r="E37" s="8" t="s">
        <v>853</v>
      </c>
      <c r="F37" s="8" t="str">
        <f>IF(COUNTIF('Healthy (TIAB)'!A1498:A2392, B37) &gt; 0, "Yes", "No")</f>
        <v>No</v>
      </c>
    </row>
    <row r="38" spans="1:6" ht="16" x14ac:dyDescent="0.2">
      <c r="A38" s="8">
        <v>1992</v>
      </c>
      <c r="B38" s="8">
        <v>1563884</v>
      </c>
      <c r="C38" s="9">
        <f>HYPERLINK(_xlfn.CONCAT("https://pubmed.ncbi.nlm.nih.gov/",B38), B38)</f>
        <v>1563884</v>
      </c>
      <c r="D38" s="10" t="s">
        <v>1772</v>
      </c>
      <c r="E38" s="8" t="s">
        <v>853</v>
      </c>
      <c r="F38" s="8" t="str">
        <f>IF(COUNTIF('Healthy (TIAB)'!A1473:A2367, B38) &gt; 0, "Yes", "No")</f>
        <v>No</v>
      </c>
    </row>
    <row r="39" spans="1:6" ht="16" x14ac:dyDescent="0.2">
      <c r="A39" s="8">
        <v>1989</v>
      </c>
      <c r="B39" s="8">
        <v>2568519</v>
      </c>
      <c r="C39" s="9">
        <f>HYPERLINK(_xlfn.CONCAT("https://pubmed.ncbi.nlm.nih.gov/",B39), B39)</f>
        <v>2568519</v>
      </c>
      <c r="D39" s="10" t="s">
        <v>1888</v>
      </c>
      <c r="E39" s="8" t="s">
        <v>853</v>
      </c>
      <c r="F39" s="8" t="str">
        <f>IF(COUNTIF('Healthy (TIAB)'!A1493:A2387, B39) &gt; 0, "Yes", "No")</f>
        <v>No</v>
      </c>
    </row>
  </sheetData>
  <sortState xmlns:xlrd2="http://schemas.microsoft.com/office/spreadsheetml/2017/richdata2" ref="A2:F39">
    <sortCondition descending="1" ref="A2:A39"/>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15</vt:i4>
      </vt:variant>
    </vt:vector>
  </HeadingPairs>
  <TitlesOfParts>
    <vt:vector size="15" baseType="lpstr">
      <vt:lpstr>Table of Contents</vt:lpstr>
      <vt:lpstr>Healthy (TIAB)</vt:lpstr>
      <vt:lpstr>LDL-C</vt:lpstr>
      <vt:lpstr>HDL-C</vt:lpstr>
      <vt:lpstr>Non-HDL-C</vt:lpstr>
      <vt:lpstr>Triglycerides</vt:lpstr>
      <vt:lpstr>Lp(a)</vt:lpstr>
      <vt:lpstr>Apo B</vt:lpstr>
      <vt:lpstr>Myocardial Infarction</vt:lpstr>
      <vt:lpstr>Coronary Disease</vt:lpstr>
      <vt:lpstr>Cardiovascular Mortality</vt:lpstr>
      <vt:lpstr>Revascularization</vt:lpstr>
      <vt:lpstr>Stroke</vt:lpstr>
      <vt:lpstr>Atrial Fibrillation</vt:lpstr>
      <vt:lpstr>Blood Pressure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Aldo Bernasconi</cp:lastModifiedBy>
  <dcterms:created xsi:type="dcterms:W3CDTF">2024-12-18T01:08:57Z</dcterms:created>
  <dcterms:modified xsi:type="dcterms:W3CDTF">2024-12-18T18:20:43Z</dcterms:modified>
</cp:coreProperties>
</file>